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tecspgov-my.sharepoint.com/personal/iury_silva_etec_sp_gov_br/Documents/CEPE/_Prestação de Contas/2023/01 - ADT 03 2023 AS 08 2020/01 - Edital/Municipal - ok/"/>
    </mc:Choice>
  </mc:AlternateContent>
  <xr:revisionPtr revIDLastSave="809" documentId="13_ncr:1_{D51DEF20-9E1B-40EB-9B88-661EF487A28B}" xr6:coauthVersionLast="47" xr6:coauthVersionMax="47" xr10:uidLastSave="{F0DA2046-38DF-4EB2-BA1F-6756C25E6239}"/>
  <bookViews>
    <workbookView xWindow="-120" yWindow="-120" windowWidth="24240" windowHeight="13020" tabRatio="500" xr2:uid="{00000000-000D-0000-FFFF-FFFF00000000}"/>
  </bookViews>
  <sheets>
    <sheet name="SALÁRIO MENSAL" sheetId="1" r:id="rId1"/>
    <sheet name="SALÁRIO ANO" sheetId="3" r:id="rId2"/>
  </sheets>
  <externalReferences>
    <externalReference r:id="rId3"/>
  </externalReferences>
  <definedNames>
    <definedName name="_xlnm.Print_Area" localSheetId="0">'SALÁRIO MENSAL'!$A$1:$O$135</definedName>
  </definedNames>
  <calcPr calcId="191028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28" i="1" l="1"/>
  <c r="R27" i="1"/>
  <c r="R26" i="1"/>
  <c r="R25" i="1"/>
  <c r="R22" i="1"/>
  <c r="R24" i="1"/>
  <c r="P23" i="1" l="1"/>
  <c r="P28" i="1"/>
  <c r="P26" i="1"/>
  <c r="P25" i="1"/>
  <c r="P24" i="1"/>
  <c r="R16" i="1"/>
  <c r="R15" i="1"/>
  <c r="R14" i="1"/>
  <c r="R13" i="1"/>
  <c r="P18" i="1"/>
  <c r="F16" i="3" l="1"/>
  <c r="F17" i="3"/>
  <c r="F18" i="3"/>
  <c r="F19" i="3"/>
  <c r="F20" i="3"/>
  <c r="F21" i="3"/>
  <c r="F22" i="3"/>
  <c r="F23" i="3"/>
  <c r="F24" i="3"/>
  <c r="D25" i="3"/>
  <c r="C25" i="3"/>
  <c r="B25" i="3"/>
  <c r="D24" i="3"/>
  <c r="C24" i="3"/>
  <c r="B24" i="3"/>
  <c r="E23" i="3"/>
  <c r="D23" i="3"/>
  <c r="C23" i="3"/>
  <c r="B23" i="3"/>
  <c r="E22" i="3"/>
  <c r="D22" i="3"/>
  <c r="C22" i="3"/>
  <c r="B22" i="3"/>
  <c r="E21" i="3"/>
  <c r="D21" i="3"/>
  <c r="C21" i="3"/>
  <c r="B21" i="3"/>
  <c r="E20" i="3"/>
  <c r="D20" i="3"/>
  <c r="C20" i="3"/>
  <c r="B20" i="3"/>
  <c r="E19" i="3"/>
  <c r="D19" i="3"/>
  <c r="C19" i="3"/>
  <c r="B19" i="3"/>
  <c r="E18" i="3"/>
  <c r="D18" i="3"/>
  <c r="C18" i="3"/>
  <c r="B18" i="3"/>
  <c r="E17" i="3"/>
  <c r="D17" i="3"/>
  <c r="C17" i="3"/>
  <c r="B17" i="3"/>
  <c r="E16" i="3"/>
  <c r="D16" i="3"/>
  <c r="C16" i="3"/>
  <c r="B16" i="3"/>
  <c r="E15" i="3"/>
  <c r="D15" i="3"/>
  <c r="E14" i="3"/>
  <c r="D14" i="3"/>
  <c r="N129" i="1"/>
  <c r="E25" i="3" s="1"/>
  <c r="F25" i="3" s="1"/>
  <c r="M129" i="1"/>
  <c r="K129" i="1"/>
  <c r="J129" i="1"/>
  <c r="H129" i="1"/>
  <c r="G129" i="1"/>
  <c r="F129" i="1"/>
  <c r="E129" i="1"/>
  <c r="D129" i="1"/>
  <c r="C129" i="1"/>
  <c r="L128" i="1"/>
  <c r="I128" i="1"/>
  <c r="O128" i="1" s="1"/>
  <c r="L127" i="1"/>
  <c r="I127" i="1"/>
  <c r="O127" i="1" s="1"/>
  <c r="O126" i="1"/>
  <c r="L126" i="1"/>
  <c r="I126" i="1"/>
  <c r="L125" i="1"/>
  <c r="O125" i="1" s="1"/>
  <c r="I125" i="1"/>
  <c r="L124" i="1"/>
  <c r="I124" i="1"/>
  <c r="O124" i="1" s="1"/>
  <c r="L123" i="1"/>
  <c r="I123" i="1"/>
  <c r="O123" i="1" s="1"/>
  <c r="N119" i="1"/>
  <c r="E24" i="3" s="1"/>
  <c r="M119" i="1"/>
  <c r="K119" i="1"/>
  <c r="J119" i="1"/>
  <c r="H119" i="1"/>
  <c r="G119" i="1"/>
  <c r="F119" i="1"/>
  <c r="E119" i="1"/>
  <c r="D119" i="1"/>
  <c r="C119" i="1"/>
  <c r="L118" i="1"/>
  <c r="I118" i="1"/>
  <c r="O118" i="1" s="1"/>
  <c r="L117" i="1"/>
  <c r="I117" i="1"/>
  <c r="O117" i="1" s="1"/>
  <c r="O116" i="1"/>
  <c r="L116" i="1"/>
  <c r="I116" i="1"/>
  <c r="L115" i="1"/>
  <c r="O115" i="1" s="1"/>
  <c r="I115" i="1"/>
  <c r="L114" i="1"/>
  <c r="I114" i="1"/>
  <c r="O114" i="1" s="1"/>
  <c r="L113" i="1"/>
  <c r="I113" i="1"/>
  <c r="O113" i="1" s="1"/>
  <c r="N109" i="1"/>
  <c r="M109" i="1"/>
  <c r="K109" i="1"/>
  <c r="J109" i="1"/>
  <c r="H109" i="1"/>
  <c r="G109" i="1"/>
  <c r="F109" i="1"/>
  <c r="E109" i="1"/>
  <c r="D109" i="1"/>
  <c r="C109" i="1"/>
  <c r="L108" i="1"/>
  <c r="I108" i="1"/>
  <c r="O108" i="1" s="1"/>
  <c r="L107" i="1"/>
  <c r="O107" i="1" s="1"/>
  <c r="I107" i="1"/>
  <c r="O106" i="1"/>
  <c r="L106" i="1"/>
  <c r="I106" i="1"/>
  <c r="L105" i="1"/>
  <c r="I105" i="1"/>
  <c r="O105" i="1" s="1"/>
  <c r="L104" i="1"/>
  <c r="I104" i="1"/>
  <c r="O104" i="1" s="1"/>
  <c r="L103" i="1"/>
  <c r="O103" i="1" s="1"/>
  <c r="I103" i="1"/>
  <c r="I109" i="1" s="1"/>
  <c r="N99" i="1"/>
  <c r="M99" i="1"/>
  <c r="K99" i="1"/>
  <c r="J99" i="1"/>
  <c r="H99" i="1"/>
  <c r="G99" i="1"/>
  <c r="F99" i="1"/>
  <c r="E99" i="1"/>
  <c r="D99" i="1"/>
  <c r="C99" i="1"/>
  <c r="L98" i="1"/>
  <c r="I98" i="1"/>
  <c r="O98" i="1" s="1"/>
  <c r="L97" i="1"/>
  <c r="O97" i="1" s="1"/>
  <c r="I97" i="1"/>
  <c r="O96" i="1"/>
  <c r="L96" i="1"/>
  <c r="I96" i="1"/>
  <c r="L95" i="1"/>
  <c r="I95" i="1"/>
  <c r="O95" i="1" s="1"/>
  <c r="L94" i="1"/>
  <c r="I94" i="1"/>
  <c r="O94" i="1" s="1"/>
  <c r="L93" i="1"/>
  <c r="O93" i="1" s="1"/>
  <c r="I93" i="1"/>
  <c r="I99" i="1" s="1"/>
  <c r="N89" i="1"/>
  <c r="M89" i="1"/>
  <c r="K89" i="1"/>
  <c r="J89" i="1"/>
  <c r="H89" i="1"/>
  <c r="G89" i="1"/>
  <c r="F89" i="1"/>
  <c r="E89" i="1"/>
  <c r="D89" i="1"/>
  <c r="C89" i="1"/>
  <c r="L88" i="1"/>
  <c r="I88" i="1"/>
  <c r="O88" i="1" s="1"/>
  <c r="L87" i="1"/>
  <c r="O87" i="1" s="1"/>
  <c r="I87" i="1"/>
  <c r="L86" i="1"/>
  <c r="I86" i="1"/>
  <c r="O86" i="1" s="1"/>
  <c r="L85" i="1"/>
  <c r="I85" i="1"/>
  <c r="O85" i="1" s="1"/>
  <c r="L84" i="1"/>
  <c r="I84" i="1"/>
  <c r="O84" i="1" s="1"/>
  <c r="L83" i="1"/>
  <c r="O83" i="1" s="1"/>
  <c r="I83" i="1"/>
  <c r="I89" i="1" s="1"/>
  <c r="N79" i="1"/>
  <c r="M79" i="1"/>
  <c r="K79" i="1"/>
  <c r="J79" i="1"/>
  <c r="H79" i="1"/>
  <c r="G79" i="1"/>
  <c r="F79" i="1"/>
  <c r="E79" i="1"/>
  <c r="D79" i="1"/>
  <c r="C79" i="1"/>
  <c r="L78" i="1"/>
  <c r="I78" i="1"/>
  <c r="L77" i="1"/>
  <c r="O77" i="1" s="1"/>
  <c r="I77" i="1"/>
  <c r="L76" i="1"/>
  <c r="I76" i="1"/>
  <c r="O76" i="1" s="1"/>
  <c r="L75" i="1"/>
  <c r="I75" i="1"/>
  <c r="O75" i="1" s="1"/>
  <c r="L74" i="1"/>
  <c r="I74" i="1"/>
  <c r="O74" i="1" s="1"/>
  <c r="L73" i="1"/>
  <c r="O73" i="1" s="1"/>
  <c r="I73" i="1"/>
  <c r="N69" i="1"/>
  <c r="M69" i="1"/>
  <c r="K69" i="1"/>
  <c r="J69" i="1"/>
  <c r="H69" i="1"/>
  <c r="G69" i="1"/>
  <c r="F69" i="1"/>
  <c r="E69" i="1"/>
  <c r="D69" i="1"/>
  <c r="C69" i="1"/>
  <c r="L68" i="1"/>
  <c r="I68" i="1"/>
  <c r="O68" i="1" s="1"/>
  <c r="L67" i="1"/>
  <c r="I67" i="1"/>
  <c r="O67" i="1" s="1"/>
  <c r="O66" i="1"/>
  <c r="L66" i="1"/>
  <c r="I66" i="1"/>
  <c r="L65" i="1"/>
  <c r="O65" i="1" s="1"/>
  <c r="I65" i="1"/>
  <c r="L64" i="1"/>
  <c r="I64" i="1"/>
  <c r="O64" i="1" s="1"/>
  <c r="L63" i="1"/>
  <c r="I63" i="1"/>
  <c r="O63" i="1" s="1"/>
  <c r="N59" i="1"/>
  <c r="M59" i="1"/>
  <c r="K59" i="1"/>
  <c r="J59" i="1"/>
  <c r="H59" i="1"/>
  <c r="G59" i="1"/>
  <c r="F59" i="1"/>
  <c r="E59" i="1"/>
  <c r="D59" i="1"/>
  <c r="C59" i="1"/>
  <c r="L58" i="1"/>
  <c r="I58" i="1"/>
  <c r="O58" i="1" s="1"/>
  <c r="L57" i="1"/>
  <c r="I57" i="1"/>
  <c r="O57" i="1" s="1"/>
  <c r="O56" i="1"/>
  <c r="L56" i="1"/>
  <c r="I56" i="1"/>
  <c r="L55" i="1"/>
  <c r="L59" i="1" s="1"/>
  <c r="I55" i="1"/>
  <c r="L54" i="1"/>
  <c r="I54" i="1"/>
  <c r="O54" i="1" s="1"/>
  <c r="L53" i="1"/>
  <c r="I53" i="1"/>
  <c r="O53" i="1" s="1"/>
  <c r="N49" i="1"/>
  <c r="M49" i="1"/>
  <c r="K49" i="1"/>
  <c r="J49" i="1"/>
  <c r="H49" i="1"/>
  <c r="G49" i="1"/>
  <c r="F49" i="1"/>
  <c r="E49" i="1"/>
  <c r="D49" i="1"/>
  <c r="C49" i="1"/>
  <c r="L48" i="1"/>
  <c r="I48" i="1"/>
  <c r="O48" i="1" s="1"/>
  <c r="L47" i="1"/>
  <c r="O47" i="1" s="1"/>
  <c r="I47" i="1"/>
  <c r="L46" i="1"/>
  <c r="I46" i="1"/>
  <c r="O46" i="1" s="1"/>
  <c r="L45" i="1"/>
  <c r="I45" i="1"/>
  <c r="O45" i="1" s="1"/>
  <c r="L44" i="1"/>
  <c r="I44" i="1"/>
  <c r="O44" i="1" s="1"/>
  <c r="L43" i="1"/>
  <c r="O43" i="1" s="1"/>
  <c r="I43" i="1"/>
  <c r="I49" i="1" s="1"/>
  <c r="N39" i="1"/>
  <c r="M39" i="1"/>
  <c r="K39" i="1"/>
  <c r="J39" i="1"/>
  <c r="H39" i="1"/>
  <c r="G39" i="1"/>
  <c r="F39" i="1"/>
  <c r="E39" i="1"/>
  <c r="D39" i="1"/>
  <c r="C39" i="1"/>
  <c r="L38" i="1"/>
  <c r="I38" i="1"/>
  <c r="O38" i="1" s="1"/>
  <c r="L37" i="1"/>
  <c r="I37" i="1"/>
  <c r="O37" i="1" s="1"/>
  <c r="O36" i="1"/>
  <c r="L36" i="1"/>
  <c r="I36" i="1"/>
  <c r="L35" i="1"/>
  <c r="O35" i="1" s="1"/>
  <c r="I35" i="1"/>
  <c r="L34" i="1"/>
  <c r="I34" i="1"/>
  <c r="O34" i="1" s="1"/>
  <c r="L33" i="1"/>
  <c r="I33" i="1"/>
  <c r="O33" i="1" s="1"/>
  <c r="N29" i="1"/>
  <c r="M29" i="1"/>
  <c r="K29" i="1"/>
  <c r="J29" i="1"/>
  <c r="H29" i="1"/>
  <c r="G29" i="1"/>
  <c r="F29" i="1"/>
  <c r="E29" i="1"/>
  <c r="D29" i="1"/>
  <c r="C29" i="1"/>
  <c r="L28" i="1"/>
  <c r="I28" i="1"/>
  <c r="O28" i="1" s="1"/>
  <c r="L27" i="1"/>
  <c r="O27" i="1" s="1"/>
  <c r="I27" i="1"/>
  <c r="L26" i="1"/>
  <c r="I26" i="1"/>
  <c r="L25" i="1"/>
  <c r="I25" i="1"/>
  <c r="O25" i="1" s="1"/>
  <c r="L24" i="1"/>
  <c r="I24" i="1"/>
  <c r="L23" i="1"/>
  <c r="O23" i="1" s="1"/>
  <c r="O26" i="1" l="1"/>
  <c r="I29" i="1"/>
  <c r="B15" i="3" s="1"/>
  <c r="O24" i="1"/>
  <c r="L29" i="1"/>
  <c r="C15" i="3" s="1"/>
  <c r="O78" i="1"/>
  <c r="I79" i="1"/>
  <c r="O129" i="1"/>
  <c r="L129" i="1"/>
  <c r="I129" i="1"/>
  <c r="O119" i="1"/>
  <c r="L119" i="1"/>
  <c r="I119" i="1"/>
  <c r="O109" i="1"/>
  <c r="L109" i="1"/>
  <c r="O99" i="1"/>
  <c r="L99" i="1"/>
  <c r="O89" i="1"/>
  <c r="L89" i="1"/>
  <c r="O79" i="1"/>
  <c r="L79" i="1"/>
  <c r="O69" i="1"/>
  <c r="L69" i="1"/>
  <c r="I69" i="1"/>
  <c r="O59" i="1"/>
  <c r="O55" i="1"/>
  <c r="I59" i="1"/>
  <c r="O49" i="1"/>
  <c r="L49" i="1"/>
  <c r="O39" i="1"/>
  <c r="L39" i="1"/>
  <c r="I39" i="1"/>
  <c r="O29" i="1" l="1"/>
  <c r="N19" i="1"/>
  <c r="M19" i="1"/>
  <c r="K19" i="1"/>
  <c r="J19" i="1"/>
  <c r="H19" i="1"/>
  <c r="G19" i="1"/>
  <c r="F19" i="1"/>
  <c r="E19" i="1"/>
  <c r="D19" i="1"/>
  <c r="C19" i="1"/>
  <c r="L18" i="1"/>
  <c r="I18" i="1"/>
  <c r="L17" i="1"/>
  <c r="I17" i="1"/>
  <c r="L16" i="1"/>
  <c r="I16" i="1"/>
  <c r="L15" i="1"/>
  <c r="I15" i="1"/>
  <c r="L14" i="1"/>
  <c r="I14" i="1"/>
  <c r="L13" i="1"/>
  <c r="I13" i="1"/>
  <c r="O13" i="1" l="1"/>
  <c r="O17" i="1"/>
  <c r="O14" i="1"/>
  <c r="O16" i="1"/>
  <c r="I19" i="1"/>
  <c r="B14" i="3" s="1"/>
  <c r="O18" i="1"/>
  <c r="L19" i="1"/>
  <c r="C14" i="3" s="1"/>
  <c r="O15" i="1"/>
  <c r="O19" i="1" l="1"/>
  <c r="Q18" i="1" s="1"/>
  <c r="F15" i="3"/>
  <c r="I15" i="3" s="1"/>
  <c r="D26" i="3" l="1"/>
  <c r="C26" i="3" l="1"/>
  <c r="E26" i="3" l="1"/>
  <c r="F14" i="3" l="1"/>
  <c r="B26" i="3" l="1"/>
  <c r="F26" i="3" s="1"/>
</calcChain>
</file>

<file path=xl/sharedStrings.xml><?xml version="1.0" encoding="utf-8"?>
<sst xmlns="http://schemas.openxmlformats.org/spreadsheetml/2006/main" count="444" uniqueCount="59">
  <si>
    <t>DESPESAS COM RECURSOS HUMANOS: SALÁRIOS E TERCEIRIZADOS</t>
  </si>
  <si>
    <t>JANEIRO</t>
  </si>
  <si>
    <t>A</t>
  </si>
  <si>
    <t>B</t>
  </si>
  <si>
    <t>C</t>
  </si>
  <si>
    <t>A+B+C+D</t>
  </si>
  <si>
    <t>FUNCIONÁRIOS</t>
  </si>
  <si>
    <t>CARGO/FUNÇÃO</t>
  </si>
  <si>
    <t>SAL. BRUTO</t>
  </si>
  <si>
    <t>DESC. INSS</t>
  </si>
  <si>
    <t>DESC. IRRF</t>
  </si>
  <si>
    <t>VALE REFEIÇÃO</t>
  </si>
  <si>
    <t>Salario Familia</t>
  </si>
  <si>
    <t>Biênios</t>
  </si>
  <si>
    <t>SALÁRIO LÍQ.</t>
  </si>
  <si>
    <t>FGTS</t>
  </si>
  <si>
    <t>PIS</t>
  </si>
  <si>
    <t>ENCARGOS TRAB</t>
  </si>
  <si>
    <t>FÉRIAS</t>
  </si>
  <si>
    <t>13º LÍQ.</t>
  </si>
  <si>
    <t>CUSTO TOTAL</t>
  </si>
  <si>
    <t>Benedita Ap. dos Santos</t>
  </si>
  <si>
    <t>Gustavo Ap. Medalha Mathias</t>
  </si>
  <si>
    <t>Lucia Machado Cortez</t>
  </si>
  <si>
    <t>Ass. Social</t>
  </si>
  <si>
    <t>Pamela Lima de Jesus</t>
  </si>
  <si>
    <t>TOTAL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</si>
  <si>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</si>
  <si>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</si>
  <si>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</si>
  <si>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</si>
  <si>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</si>
  <si>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</si>
  <si>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</si>
  <si>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</si>
  <si>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</si>
  <si>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</si>
  <si>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</si>
  <si>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A+B+C</t>
  </si>
  <si>
    <t>FUNCIONÁRIOS / PS</t>
  </si>
  <si>
    <t>ENCARGOS TRAB (INSS + FGTS+PIS+IRRF)</t>
  </si>
  <si>
    <t>13º SAL.</t>
  </si>
  <si>
    <t>_____________________________________</t>
  </si>
  <si>
    <t>Célia Marcondes Sodré Craice</t>
  </si>
  <si>
    <t>APROVADO POR:</t>
  </si>
  <si>
    <t>________________________________</t>
  </si>
  <si>
    <t>Diretora Presidente</t>
  </si>
  <si>
    <t>GESTOR DA OSC</t>
  </si>
  <si>
    <t>Geanne da Silva Emerick</t>
  </si>
  <si>
    <t>Rosimeire Bernardo Gamon</t>
  </si>
  <si>
    <t>Plano de Trabalho Edital de Chamamento Público SMADS 001/2019 - Aditamento de Termo 2023</t>
  </si>
  <si>
    <t>PERUÍBE, 07 de novembro de 2022</t>
  </si>
  <si>
    <t>Aux. de Cozinha</t>
  </si>
  <si>
    <t>Prof. Terceiro Setor</t>
  </si>
  <si>
    <t>saldo</t>
  </si>
  <si>
    <t>benedita</t>
  </si>
  <si>
    <t>luz</t>
  </si>
  <si>
    <t>inss</t>
  </si>
  <si>
    <t>IRRF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</si>
</sst>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 x14ac:knownFonts="1">
    <font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u/>
      <sz val="12"/>
      <color rgb="FF0563C1"/>
      <name val="Calibri"/>
      <family val="2"/>
      <charset val="1"/>
    </font>
    <font>
      <sz val="12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4"/>
      <color rgb="FFFFFFFF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rgb="FF404040"/>
      <name val="Calibri"/>
      <family val="2"/>
      <charset val="1"/>
    </font>
    <font>
      <b/>
      <sz val="8"/>
      <color rgb="FF404040"/>
      <name val="Calibri"/>
      <family val="2"/>
      <charset val="1"/>
    </font>
    <font>
      <b/>
      <sz val="10"/>
      <color rgb="FF404040"/>
      <name val="Calibri"/>
      <family val="2"/>
      <charset val="1"/>
    </font>
    <font>
      <sz val="10"/>
      <color rgb="FF000000"/>
      <name val="Calibri"/>
      <family val="2"/>
      <charset val="1"/>
    </font>
    <font>
      <sz val="18"/>
      <color theme="1"/>
      <name val="Calibri"/>
      <family val="2"/>
      <charset val="1"/>
    </font>
    <font>
      <b/>
      <sz val="9"/>
      <color rgb="FF404040"/>
      <name val="Calibri"/>
      <family val="2"/>
      <charset val="1"/>
    </font>
    <font>
      <sz val="10"/>
      <color rgb="FF000000"/>
      <name val="Arial"/>
      <family val="2"/>
    </font>
    <font>
      <b/>
      <sz val="9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11"/>
      <color theme="1"/>
      <name val="Calibri"/>
      <family val="2"/>
    </font>
    <font>
      <sz val="11"/>
      <color rgb="FF000000"/>
      <name val="Calibri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928F8F"/>
        <bgColor rgb="FF808080"/>
      </patternFill>
    </fill>
    <fill>
      <patternFill patternType="solid">
        <fgColor rgb="FFBFBFBF"/>
        <bgColor rgb="FFCCCCCC"/>
      </patternFill>
    </fill>
    <fill>
      <patternFill patternType="solid">
        <fgColor rgb="FFCCCCCC"/>
        <bgColor rgb="FFBFBFBF"/>
      </patternFill>
    </fill>
    <fill>
      <patternFill patternType="solid">
        <fgColor rgb="FFF79448"/>
        <bgColor rgb="FFFF9900"/>
      </patternFill>
    </fill>
    <fill>
      <patternFill patternType="solid">
        <fgColor rgb="FF00B6BD"/>
        <bgColor rgb="FF33CCCC"/>
      </patternFill>
    </fill>
    <fill>
      <patternFill patternType="solid">
        <fgColor rgb="FFD9D9D9"/>
        <bgColor rgb="FFCCCCCC"/>
      </patternFill>
    </fill>
    <fill>
      <patternFill patternType="solid">
        <fgColor rgb="FFEAEAEA"/>
        <bgColor rgb="FFD9D9D9"/>
      </patternFill>
    </fill>
    <fill>
      <patternFill patternType="solid">
        <fgColor theme="0" tint="-0.14999847407452621"/>
        <bgColor rgb="FFCCCCCC"/>
      </patternFill>
    </fill>
    <fill>
      <patternFill patternType="solid">
        <fgColor rgb="FFFFFF00"/>
        <bgColor rgb="FFCCCCCC"/>
      </patternFill>
    </fill>
    <fill>
      <patternFill patternType="solid">
        <fgColor rgb="FFFFFF00"/>
        <bgColor rgb="FFBFBFBF"/>
      </patternFill>
    </fill>
    <fill>
      <patternFill patternType="solid">
        <fgColor rgb="FFFFFF00"/>
        <bgColor rgb="FFD9D9D9"/>
      </patternFill>
    </fill>
    <fill>
      <patternFill patternType="solid">
        <fgColor rgb="FFFFFF00"/>
        <b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rgb="FFCCCCCC"/>
      </patternFill>
    </fill>
  </fills>
  <borders count="1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rgb="FFFFFFFF"/>
      </left>
      <right/>
      <top style="thick">
        <color rgb="FFFFFFFF"/>
      </top>
      <bottom style="thick">
        <color rgb="FFFFFFFF"/>
      </bottom>
      <diagonal/>
    </border>
    <border>
      <left style="thick">
        <color rgb="FFFFFFFF"/>
      </left>
      <right style="thick">
        <color rgb="FFFFFFFF"/>
      </right>
      <top style="thick">
        <color rgb="FFFFFFFF"/>
      </top>
      <bottom style="thick">
        <color rgb="FFFFFFFF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ck">
        <color rgb="FFFFFFFF"/>
      </left>
      <right/>
      <top/>
      <bottom style="thick">
        <color rgb="FFFFFFFF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rgb="FFFFFFFF"/>
      </bottom>
      <diagonal/>
    </border>
    <border>
      <left/>
      <right/>
      <top style="thick">
        <color rgb="FFFFFFFF"/>
      </top>
      <bottom/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Border="0" applyProtection="0"/>
    <xf numFmtId="44" fontId="17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left" vertical="center" wrapText="1" indent="1"/>
    </xf>
    <xf numFmtId="164" fontId="10" fillId="4" borderId="4" xfId="0" applyNumberFormat="1" applyFont="1" applyFill="1" applyBorder="1" applyAlignment="1">
      <alignment horizontal="left" vertical="center" indent="1"/>
    </xf>
    <xf numFmtId="164" fontId="10" fillId="8" borderId="4" xfId="0" applyNumberFormat="1" applyFont="1" applyFill="1" applyBorder="1" applyAlignment="1">
      <alignment horizontal="left" vertical="center" indent="1"/>
    </xf>
    <xf numFmtId="0" fontId="0" fillId="0" borderId="0" xfId="0" applyAlignment="1">
      <alignment horizontal="left" indent="1"/>
    </xf>
    <xf numFmtId="0" fontId="8" fillId="3" borderId="2" xfId="0" applyFont="1" applyFill="1" applyBorder="1" applyAlignment="1">
      <alignment horizontal="left" vertical="center" wrapText="1" indent="1"/>
    </xf>
    <xf numFmtId="164" fontId="9" fillId="3" borderId="2" xfId="0" applyNumberFormat="1" applyFont="1" applyFill="1" applyBorder="1" applyAlignment="1">
      <alignment horizontal="left" vertical="center" wrapText="1" indent="1"/>
    </xf>
    <xf numFmtId="0" fontId="7" fillId="6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left" vertical="center" wrapText="1" indent="1"/>
    </xf>
    <xf numFmtId="0" fontId="12" fillId="3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164" fontId="15" fillId="2" borderId="4" xfId="0" applyNumberFormat="1" applyFont="1" applyFill="1" applyBorder="1" applyAlignment="1">
      <alignment horizontal="left" vertical="center" indent="1"/>
    </xf>
    <xf numFmtId="0" fontId="13" fillId="0" borderId="0" xfId="0" applyFont="1" applyAlignment="1">
      <alignment horizontal="right" vertical="center"/>
    </xf>
    <xf numFmtId="164" fontId="0" fillId="0" borderId="0" xfId="0" applyNumberFormat="1"/>
    <xf numFmtId="0" fontId="12" fillId="9" borderId="3" xfId="0" applyFont="1" applyFill="1" applyBorder="1" applyAlignment="1">
      <alignment horizontal="left" vertical="center" wrapText="1" indent="1"/>
    </xf>
    <xf numFmtId="0" fontId="5" fillId="2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0" xfId="1" applyFont="1" applyBorder="1" applyAlignment="1" applyProtection="1">
      <alignment horizontal="center" vertical="center"/>
    </xf>
    <xf numFmtId="44" fontId="0" fillId="0" borderId="0" xfId="2" applyFont="1" applyAlignment="1">
      <alignment horizontal="left" indent="1"/>
    </xf>
    <xf numFmtId="44" fontId="0" fillId="0" borderId="0" xfId="2" applyFont="1"/>
    <xf numFmtId="44" fontId="0" fillId="0" borderId="0" xfId="0" applyNumberFormat="1" applyAlignment="1">
      <alignment horizontal="left" indent="1"/>
    </xf>
    <xf numFmtId="0" fontId="12" fillId="10" borderId="3" xfId="0" applyFont="1" applyFill="1" applyBorder="1" applyAlignment="1">
      <alignment horizontal="left" vertical="center" wrapText="1" indent="1"/>
    </xf>
    <xf numFmtId="0" fontId="9" fillId="10" borderId="3" xfId="0" applyFont="1" applyFill="1" applyBorder="1" applyAlignment="1">
      <alignment horizontal="left" vertical="center" wrapText="1" indent="1"/>
    </xf>
    <xf numFmtId="164" fontId="10" fillId="11" borderId="4" xfId="0" applyNumberFormat="1" applyFont="1" applyFill="1" applyBorder="1" applyAlignment="1">
      <alignment horizontal="left" vertical="center" indent="1"/>
    </xf>
    <xf numFmtId="164" fontId="10" fillId="12" borderId="4" xfId="0" applyNumberFormat="1" applyFont="1" applyFill="1" applyBorder="1" applyAlignment="1">
      <alignment horizontal="left" vertical="center" indent="1"/>
    </xf>
    <xf numFmtId="164" fontId="15" fillId="13" borderId="4" xfId="0" applyNumberFormat="1" applyFont="1" applyFill="1" applyBorder="1" applyAlignment="1">
      <alignment horizontal="left" vertical="center" indent="1"/>
    </xf>
    <xf numFmtId="164" fontId="0" fillId="14" borderId="0" xfId="0" applyNumberFormat="1" applyFill="1"/>
    <xf numFmtId="0" fontId="0" fillId="14" borderId="0" xfId="0" applyFill="1"/>
    <xf numFmtId="164" fontId="9" fillId="15" borderId="2" xfId="0" applyNumberFormat="1" applyFont="1" applyFill="1" applyBorder="1" applyAlignment="1">
      <alignment horizontal="left" vertical="center" wrapText="1" indent="1"/>
    </xf>
    <xf numFmtId="0" fontId="13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2" borderId="0" xfId="1" applyFont="1" applyFill="1" applyBorder="1" applyAlignment="1" applyProtection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11" fillId="0" borderId="0" xfId="1" applyFont="1" applyBorder="1" applyAlignment="1" applyProtection="1">
      <alignment horizontal="center" vertical="center" wrapText="1"/>
    </xf>
    <xf numFmtId="0" fontId="4" fillId="0" borderId="0" xfId="1" applyFont="1" applyBorder="1" applyAlignment="1" applyProtection="1">
      <alignment horizontal="center" vertical="center"/>
    </xf>
    <xf numFmtId="0" fontId="11" fillId="0" borderId="0" xfId="1" applyFont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 vertical="center"/>
    </xf>
    <xf numFmtId="44" fontId="0" fillId="0" borderId="0" xfId="2" applyFont="1" applyAlignment="1">
      <alignment horizontal="left" vertical="center" indent="1"/>
    </xf>
    <xf numFmtId="164" fontId="0" fillId="0" borderId="0" xfId="2" applyNumberFormat="1" applyFont="1" applyAlignment="1">
      <alignment horizontal="right"/>
    </xf>
    <xf numFmtId="44" fontId="0" fillId="0" borderId="0" xfId="2" applyFont="1" applyAlignment="1">
      <alignment horizontal="right"/>
    </xf>
    <xf numFmtId="164" fontId="9" fillId="10" borderId="2" xfId="0" applyNumberFormat="1" applyFont="1" applyFill="1" applyBorder="1" applyAlignment="1">
      <alignment horizontal="left" vertical="center" wrapText="1" indent="1"/>
    </xf>
    <xf numFmtId="0" fontId="0" fillId="0" borderId="0" xfId="0" applyAlignment="1">
      <alignment horizontal="right"/>
    </xf>
    <xf numFmtId="44" fontId="0" fillId="0" borderId="11" xfId="2" applyFont="1" applyBorder="1"/>
    <xf numFmtId="44" fontId="0" fillId="14" borderId="0" xfId="2" applyFont="1" applyFill="1"/>
  </cellXfs>
  <cellStyles count="3">
    <cellStyle name="Hiperlink" xfId="1" builtinId="8"/>
    <cellStyle name="Moeda" xfId="2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AEAEA"/>
      <rgbColor rgb="FFCCFFFF"/>
      <rgbColor rgb="FF660066"/>
      <rgbColor rgb="FFF79448"/>
      <rgbColor rgb="FF0563C1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6BD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28F8F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571499</xdr:colOff>
      <xdr:row>0</xdr:row>
      <xdr:rowOff>127187</xdr:rowOff>
    </xdr:from>
    <xdr:to>
      <xdr:col>11</xdr:col>
      <xdr:colOff>673907</xdr:colOff>
      <xdr:row>5</xdr:row>
      <xdr:rowOff>152400</xdr:rowOff>
    </xdr:to>
    <xdr:pic>
      <xdr:nvPicPr>
        <xdr:cNvPr id="2" name="Imagem 1" descr="logo2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370" r="2002" b="14191"/>
        <a:stretch/>
      </xdr:blipFill>
      <xdr:spPr>
        <a:xfrm>
          <a:off x="1571624" y="127187"/>
          <a:ext cx="7976408" cy="1139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5</xdr:col>
      <xdr:colOff>918883</xdr:colOff>
      <xdr:row>5</xdr:row>
      <xdr:rowOff>70643</xdr:rowOff>
    </xdr:to>
    <xdr:pic>
      <xdr:nvPicPr>
        <xdr:cNvPr id="2" name="Imagem 1" descr="logo2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948" t="4369" r="16027" b="8246"/>
        <a:stretch/>
      </xdr:blipFill>
      <xdr:spPr>
        <a:xfrm>
          <a:off x="1" y="0"/>
          <a:ext cx="6241676" cy="116881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tecspgov-my.sharepoint.com/personal/iury_silva_etec_sp_gov_br/Documents/CEPE/_Presta&#231;&#227;o%20de%20Contas/2023/01%20-%20ADT%2003%202023%20AS%2008%202020/01%20-%20Edital/Federal%20-%20ok/FEDERAL.xlsx" TargetMode="External"/><Relationship Id="rId1" Type="http://schemas.openxmlformats.org/officeDocument/2006/relationships/externalLinkPath" Target="/personal/iury_silva_etec_sp_gov_br/Documents/CEPE/_Presta&#231;&#227;o%20de%20Contas/2023/01%20-%20ADT%2003%202023%20AS%2008%202020/01%20-%20Edital/Federal%20-%20ok/FED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SPESAS"/>
    </sheetNames>
    <sheetDataSet>
      <sheetData sheetId="0">
        <row r="71">
          <cell r="C71">
            <v>1400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34"/>
  <sheetViews>
    <sheetView tabSelected="1" topLeftCell="A18" zoomScale="90" zoomScaleNormal="90" workbookViewId="0">
      <selection activeCell="R28" sqref="R28"/>
    </sheetView>
  </sheetViews>
  <sheetFormatPr defaultRowHeight="15" x14ac:dyDescent="0.25"/>
  <cols>
    <col min="1" max="1" width="15" customWidth="1"/>
    <col min="2" max="2" width="12.85546875" style="1" bestFit="1" customWidth="1"/>
    <col min="3" max="3" width="12.7109375" customWidth="1"/>
    <col min="4" max="4" width="11.85546875" bestFit="1" customWidth="1"/>
    <col min="5" max="5" width="10.28515625" customWidth="1"/>
    <col min="6" max="6" width="12.5703125" bestFit="1" customWidth="1"/>
    <col min="7" max="7" width="11.140625" customWidth="1"/>
    <col min="8" max="8" width="11.28515625" customWidth="1"/>
    <col min="9" max="9" width="13" customWidth="1"/>
    <col min="10" max="10" width="11.85546875" bestFit="1" customWidth="1"/>
    <col min="11" max="11" width="10.5703125" customWidth="1"/>
    <col min="12" max="13" width="12.5703125" customWidth="1"/>
    <col min="14" max="15" width="12.85546875" bestFit="1" customWidth="1"/>
    <col min="16" max="16" width="12" customWidth="1"/>
    <col min="17" max="17" width="16.5703125" customWidth="1"/>
    <col min="18" max="18" width="16.85546875" customWidth="1"/>
    <col min="19" max="21" width="13.28515625" bestFit="1" customWidth="1"/>
    <col min="22" max="1012" width="12" customWidth="1"/>
  </cols>
  <sheetData>
    <row r="1" spans="1:18" ht="12.75" customHeight="1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8" ht="19.350000000000001" customHeight="1" x14ac:dyDescent="0.2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8" ht="19.350000000000001" customHeight="1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8" ht="19.350000000000001" customHeight="1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8" ht="19.350000000000001" customHeight="1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6" spans="1:18" ht="12.75" customHeight="1" x14ac:dyDescent="0.25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8" ht="12.75" customHeight="1" x14ac:dyDescent="0.25">
      <c r="A7" s="44" t="s">
        <v>0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</row>
    <row r="8" spans="1:18" ht="9.75" customHeight="1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8" ht="18.75" customHeight="1" x14ac:dyDescent="0.25">
      <c r="A9" s="49" t="s">
        <v>50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</row>
    <row r="10" spans="1:18" ht="10.5" customHeight="1" x14ac:dyDescent="0.25"/>
    <row r="11" spans="1:18" ht="34.5" customHeight="1" thickBot="1" x14ac:dyDescent="0.3">
      <c r="A11" s="44" t="s">
        <v>1</v>
      </c>
      <c r="B11" s="44"/>
      <c r="C11" s="17" t="s">
        <v>2</v>
      </c>
      <c r="D11" s="4"/>
      <c r="E11" s="4"/>
      <c r="F11" s="45" t="s">
        <v>3</v>
      </c>
      <c r="G11" s="46"/>
      <c r="H11" s="47"/>
      <c r="I11" s="4"/>
      <c r="J11" s="4"/>
      <c r="K11" s="4"/>
      <c r="L11" s="3" t="s">
        <v>4</v>
      </c>
      <c r="M11" s="4"/>
      <c r="N11" s="4"/>
      <c r="O11" s="21" t="s">
        <v>5</v>
      </c>
    </row>
    <row r="12" spans="1:18" ht="34.5" customHeight="1" thickTop="1" thickBot="1" x14ac:dyDescent="0.3">
      <c r="A12" s="19" t="s">
        <v>6</v>
      </c>
      <c r="B12" s="6" t="s">
        <v>7</v>
      </c>
      <c r="C12" s="7" t="s">
        <v>8</v>
      </c>
      <c r="D12" s="8" t="s">
        <v>9</v>
      </c>
      <c r="E12" s="8" t="s">
        <v>10</v>
      </c>
      <c r="F12" s="16" t="s">
        <v>11</v>
      </c>
      <c r="G12" s="16" t="s">
        <v>12</v>
      </c>
      <c r="H12" s="16" t="s">
        <v>13</v>
      </c>
      <c r="I12" s="5" t="s">
        <v>14</v>
      </c>
      <c r="J12" s="5" t="s">
        <v>15</v>
      </c>
      <c r="K12" s="5" t="s">
        <v>16</v>
      </c>
      <c r="L12" s="6" t="s">
        <v>17</v>
      </c>
      <c r="M12" s="19" t="s">
        <v>18</v>
      </c>
      <c r="N12" s="5" t="s">
        <v>19</v>
      </c>
      <c r="O12" s="22" t="s">
        <v>20</v>
      </c>
    </row>
    <row r="13" spans="1:18" ht="34.5" customHeight="1" thickTop="1" thickBot="1" x14ac:dyDescent="0.3">
      <c r="A13" s="34" t="s">
        <v>21</v>
      </c>
      <c r="B13" s="35" t="s">
        <v>52</v>
      </c>
      <c r="C13" s="36">
        <v>0</v>
      </c>
      <c r="D13" s="37">
        <v>0</v>
      </c>
      <c r="E13" s="37">
        <v>0</v>
      </c>
      <c r="F13" s="37">
        <v>0</v>
      </c>
      <c r="G13" s="37">
        <v>0</v>
      </c>
      <c r="H13" s="37">
        <v>0</v>
      </c>
      <c r="I13" s="36">
        <f t="shared" ref="I13:I18" si="0">C13-D13-E13+F13+H13+G13</f>
        <v>0</v>
      </c>
      <c r="J13" s="37">
        <v>0</v>
      </c>
      <c r="K13" s="37">
        <v>0</v>
      </c>
      <c r="L13" s="36">
        <f t="shared" ref="L13:L18" si="1">J13+D13+K13+E13</f>
        <v>0</v>
      </c>
      <c r="M13" s="36">
        <v>0</v>
      </c>
      <c r="N13" s="36">
        <v>0</v>
      </c>
      <c r="O13" s="38">
        <f>I13+L13+M13+N13</f>
        <v>0</v>
      </c>
      <c r="R13" s="25">
        <f>7223.47-D19</f>
        <v>6786.59</v>
      </c>
    </row>
    <row r="14" spans="1:18" ht="34.5" customHeight="1" thickTop="1" thickBot="1" x14ac:dyDescent="0.3">
      <c r="A14" s="34" t="s">
        <v>48</v>
      </c>
      <c r="B14" s="35" t="s">
        <v>53</v>
      </c>
      <c r="C14" s="36">
        <v>2600</v>
      </c>
      <c r="D14" s="37">
        <v>221.56</v>
      </c>
      <c r="E14" s="37">
        <v>39.479999999999997</v>
      </c>
      <c r="F14" s="37">
        <v>163.87</v>
      </c>
      <c r="G14" s="37">
        <v>0</v>
      </c>
      <c r="H14" s="37">
        <v>52</v>
      </c>
      <c r="I14" s="36">
        <f t="shared" si="0"/>
        <v>2554.83</v>
      </c>
      <c r="J14" s="37">
        <v>212.16</v>
      </c>
      <c r="K14" s="37">
        <v>29.18</v>
      </c>
      <c r="L14" s="36">
        <f t="shared" si="1"/>
        <v>502.38</v>
      </c>
      <c r="M14" s="36">
        <v>0</v>
      </c>
      <c r="N14" s="36">
        <v>0</v>
      </c>
      <c r="O14" s="38">
        <f t="shared" ref="O14:O18" si="2">I14+L14+M14+N14</f>
        <v>3057.21</v>
      </c>
      <c r="R14" s="25">
        <f>1984.67-E19</f>
        <v>1945.19</v>
      </c>
    </row>
    <row r="15" spans="1:18" ht="34.5" customHeight="1" thickTop="1" thickBot="1" x14ac:dyDescent="0.3">
      <c r="A15" s="34" t="s">
        <v>22</v>
      </c>
      <c r="B15" s="35" t="s">
        <v>53</v>
      </c>
      <c r="C15" s="36">
        <v>0</v>
      </c>
      <c r="D15" s="37">
        <v>0</v>
      </c>
      <c r="E15" s="37">
        <v>0</v>
      </c>
      <c r="F15" s="37">
        <v>0</v>
      </c>
      <c r="G15" s="37">
        <v>0</v>
      </c>
      <c r="H15" s="37">
        <v>0</v>
      </c>
      <c r="I15" s="36">
        <f t="shared" si="0"/>
        <v>0</v>
      </c>
      <c r="J15" s="37">
        <v>0</v>
      </c>
      <c r="K15" s="37">
        <v>0</v>
      </c>
      <c r="L15" s="36">
        <f t="shared" si="1"/>
        <v>0</v>
      </c>
      <c r="M15" s="36">
        <v>0</v>
      </c>
      <c r="N15" s="36">
        <v>0</v>
      </c>
      <c r="O15" s="38">
        <f t="shared" si="2"/>
        <v>0</v>
      </c>
      <c r="Q15" s="25"/>
      <c r="R15" s="25">
        <f>5625.09-J19</f>
        <v>5204.93</v>
      </c>
    </row>
    <row r="16" spans="1:18" ht="34.5" customHeight="1" thickTop="1" thickBot="1" x14ac:dyDescent="0.3">
      <c r="A16" s="34" t="s">
        <v>23</v>
      </c>
      <c r="B16" s="35" t="s">
        <v>24</v>
      </c>
      <c r="C16" s="36"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6">
        <f t="shared" si="0"/>
        <v>0</v>
      </c>
      <c r="J16" s="37">
        <v>0</v>
      </c>
      <c r="K16" s="37">
        <v>0</v>
      </c>
      <c r="L16" s="36">
        <f t="shared" si="1"/>
        <v>0</v>
      </c>
      <c r="M16" s="36">
        <v>0</v>
      </c>
      <c r="N16" s="36">
        <v>0</v>
      </c>
      <c r="O16" s="38">
        <f t="shared" si="2"/>
        <v>0</v>
      </c>
      <c r="Q16" s="25">
        <v>6076.34</v>
      </c>
      <c r="R16" s="25">
        <f>709.11-K19</f>
        <v>651.04</v>
      </c>
    </row>
    <row r="17" spans="1:18" ht="34.5" customHeight="1" thickTop="1" thickBot="1" x14ac:dyDescent="0.3">
      <c r="A17" s="34" t="s">
        <v>25</v>
      </c>
      <c r="B17" s="35" t="s">
        <v>53</v>
      </c>
      <c r="C17" s="36">
        <v>0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6">
        <f t="shared" si="0"/>
        <v>0</v>
      </c>
      <c r="J17" s="37">
        <v>0</v>
      </c>
      <c r="K17" s="37">
        <v>0</v>
      </c>
      <c r="L17" s="36">
        <f t="shared" si="1"/>
        <v>0</v>
      </c>
      <c r="M17" s="36">
        <v>0</v>
      </c>
      <c r="N17" s="36">
        <v>0</v>
      </c>
      <c r="O17" s="38">
        <f t="shared" si="2"/>
        <v>0</v>
      </c>
      <c r="Q17" s="25"/>
    </row>
    <row r="18" spans="1:18" ht="34.5" customHeight="1" thickTop="1" thickBot="1" x14ac:dyDescent="0.3">
      <c r="A18" s="34" t="s">
        <v>49</v>
      </c>
      <c r="B18" s="35" t="s">
        <v>53</v>
      </c>
      <c r="C18" s="36">
        <v>2600</v>
      </c>
      <c r="D18" s="37">
        <v>215.32</v>
      </c>
      <c r="E18" s="37">
        <v>0</v>
      </c>
      <c r="F18" s="37">
        <v>163.87</v>
      </c>
      <c r="G18" s="37">
        <v>0</v>
      </c>
      <c r="H18" s="37">
        <v>0</v>
      </c>
      <c r="I18" s="36">
        <f t="shared" si="0"/>
        <v>2548.5500000000002</v>
      </c>
      <c r="J18" s="37">
        <v>208</v>
      </c>
      <c r="K18" s="37">
        <v>28.89</v>
      </c>
      <c r="L18" s="36">
        <f t="shared" si="1"/>
        <v>452.21</v>
      </c>
      <c r="M18" s="36">
        <v>0</v>
      </c>
      <c r="N18" s="36">
        <v>0</v>
      </c>
      <c r="O18" s="38">
        <f t="shared" si="2"/>
        <v>3000.76</v>
      </c>
      <c r="P18" s="25">
        <f>I18-250</f>
        <v>2298.5500000000002</v>
      </c>
      <c r="Q18" s="39">
        <f>Q16-O19</f>
        <v>18.37</v>
      </c>
      <c r="R18" s="40" t="s">
        <v>54</v>
      </c>
    </row>
    <row r="19" spans="1:18" ht="34.5" customHeight="1" thickTop="1" thickBot="1" x14ac:dyDescent="0.3">
      <c r="A19" s="5" t="s">
        <v>26</v>
      </c>
      <c r="B19" s="14"/>
      <c r="C19" s="15">
        <f t="shared" ref="C19:O19" si="3">SUM(C13:C18)</f>
        <v>5200</v>
      </c>
      <c r="D19" s="41">
        <f t="shared" si="3"/>
        <v>436.88</v>
      </c>
      <c r="E19" s="41">
        <f t="shared" si="3"/>
        <v>39.479999999999997</v>
      </c>
      <c r="F19" s="15">
        <f t="shared" si="3"/>
        <v>327.74</v>
      </c>
      <c r="G19" s="15">
        <f t="shared" si="3"/>
        <v>0</v>
      </c>
      <c r="H19" s="15">
        <f t="shared" si="3"/>
        <v>52</v>
      </c>
      <c r="I19" s="15">
        <f t="shared" si="3"/>
        <v>5103.38</v>
      </c>
      <c r="J19" s="41">
        <f t="shared" si="3"/>
        <v>420.16</v>
      </c>
      <c r="K19" s="41">
        <f t="shared" si="3"/>
        <v>58.07</v>
      </c>
      <c r="L19" s="15">
        <f t="shared" si="3"/>
        <v>954.59</v>
      </c>
      <c r="M19" s="15">
        <f t="shared" si="3"/>
        <v>0</v>
      </c>
      <c r="N19" s="15">
        <f t="shared" si="3"/>
        <v>0</v>
      </c>
      <c r="O19" s="15">
        <f t="shared" si="3"/>
        <v>6057.97</v>
      </c>
    </row>
    <row r="20" spans="1:18" ht="5.25" customHeight="1" thickTop="1" x14ac:dyDescent="0.25"/>
    <row r="21" spans="1:18" ht="34.5" customHeight="1" thickBot="1" x14ac:dyDescent="0.3">
      <c r="A21" s="44" t="s">
        <v>27</v>
      </c>
      <c r="B21" s="44"/>
      <c r="C21" s="17" t="s">
        <v>2</v>
      </c>
      <c r="D21" s="4"/>
      <c r="E21" s="4"/>
      <c r="F21" s="45" t="s">
        <v>3</v>
      </c>
      <c r="G21" s="46"/>
      <c r="H21" s="47"/>
      <c r="I21" s="4"/>
      <c r="J21" s="4"/>
      <c r="K21" s="4"/>
      <c r="L21" s="3" t="s">
        <v>4</v>
      </c>
      <c r="M21" s="4"/>
      <c r="N21" s="4"/>
      <c r="O21" s="21" t="s">
        <v>5</v>
      </c>
    </row>
    <row r="22" spans="1:18" ht="34.5" customHeight="1" thickTop="1" thickBot="1" x14ac:dyDescent="0.3">
      <c r="A22" s="19" t="s">
        <v>6</v>
      </c>
      <c r="B22" s="6" t="s">
        <v>7</v>
      </c>
      <c r="C22" s="7" t="s">
        <v>8</v>
      </c>
      <c r="D22" s="8" t="s">
        <v>9</v>
      </c>
      <c r="E22" s="8" t="s">
        <v>10</v>
      </c>
      <c r="F22" s="16" t="s">
        <v>11</v>
      </c>
      <c r="G22" s="16" t="s">
        <v>12</v>
      </c>
      <c r="H22" s="16" t="s">
        <v>13</v>
      </c>
      <c r="I22" s="5" t="s">
        <v>14</v>
      </c>
      <c r="J22" s="5" t="s">
        <v>15</v>
      </c>
      <c r="K22" s="5" t="s">
        <v>16</v>
      </c>
      <c r="L22" s="6" t="s">
        <v>17</v>
      </c>
      <c r="M22" s="19" t="s">
        <v>18</v>
      </c>
      <c r="N22" s="5" t="s">
        <v>19</v>
      </c>
      <c r="O22" s="22" t="s">
        <v>20</v>
      </c>
      <c r="Q22" s="57" t="s">
        <v>57</v>
      </c>
      <c r="R22" s="32">
        <f>6742.79-D29</f>
        <v>5385.76</v>
      </c>
    </row>
    <row r="23" spans="1:18" ht="34.5" customHeight="1" thickTop="1" thickBot="1" x14ac:dyDescent="0.3">
      <c r="A23" s="34" t="s">
        <v>21</v>
      </c>
      <c r="B23" s="35" t="s">
        <v>52</v>
      </c>
      <c r="C23" s="36">
        <v>1561.28</v>
      </c>
      <c r="D23" s="37">
        <v>125.14</v>
      </c>
      <c r="E23" s="37">
        <v>0</v>
      </c>
      <c r="F23" s="37">
        <v>163.87</v>
      </c>
      <c r="G23" s="37">
        <v>0</v>
      </c>
      <c r="H23" s="37">
        <v>31.23</v>
      </c>
      <c r="I23" s="36">
        <v>1666.42</v>
      </c>
      <c r="J23" s="37">
        <v>135.56</v>
      </c>
      <c r="K23" s="37">
        <v>17.690000000000001</v>
      </c>
      <c r="L23" s="36">
        <f t="shared" ref="L23:L28" si="4">J23+D23+K23+E23</f>
        <v>278.39</v>
      </c>
      <c r="M23" s="36">
        <v>0</v>
      </c>
      <c r="N23" s="36">
        <v>0</v>
      </c>
      <c r="O23" s="38">
        <f>I23+L23+M23+N23</f>
        <v>1944.81</v>
      </c>
      <c r="P23" s="25">
        <f>1725.41-I23</f>
        <v>58.99</v>
      </c>
      <c r="Q23" s="54" t="s">
        <v>55</v>
      </c>
      <c r="R23" s="32">
        <v>58.99</v>
      </c>
    </row>
    <row r="24" spans="1:18" ht="34.5" customHeight="1" thickTop="1" thickBot="1" x14ac:dyDescent="0.3">
      <c r="A24" s="34" t="s">
        <v>48</v>
      </c>
      <c r="B24" s="35" t="s">
        <v>53</v>
      </c>
      <c r="C24" s="36">
        <v>2600</v>
      </c>
      <c r="D24" s="37">
        <v>221.56</v>
      </c>
      <c r="E24" s="37">
        <v>39.479999999999997</v>
      </c>
      <c r="F24" s="37">
        <v>163.87</v>
      </c>
      <c r="G24" s="37">
        <v>0</v>
      </c>
      <c r="H24" s="37">
        <v>52</v>
      </c>
      <c r="I24" s="36">
        <f t="shared" ref="I23:I28" si="5">C24-D24-E24+F24+H24+G24</f>
        <v>2554.83</v>
      </c>
      <c r="J24" s="37">
        <v>212.16</v>
      </c>
      <c r="K24" s="37">
        <v>29.18</v>
      </c>
      <c r="L24" s="36">
        <f t="shared" si="4"/>
        <v>502.38</v>
      </c>
      <c r="M24" s="36">
        <v>0</v>
      </c>
      <c r="N24" s="36">
        <v>0</v>
      </c>
      <c r="O24" s="38">
        <f t="shared" ref="O24:O28" si="6">I24+L24+M24+N24</f>
        <v>3057.21</v>
      </c>
      <c r="P24" s="25">
        <f>I24-250</f>
        <v>2304.83</v>
      </c>
      <c r="Q24" s="55" t="s">
        <v>56</v>
      </c>
      <c r="R24" s="32">
        <f>3591.92-[1]DESPESAS!$C$71</f>
        <v>2191.92</v>
      </c>
    </row>
    <row r="25" spans="1:18" ht="34.5" customHeight="1" thickTop="1" thickBot="1" x14ac:dyDescent="0.3">
      <c r="A25" s="34" t="s">
        <v>22</v>
      </c>
      <c r="B25" s="35" t="s">
        <v>53</v>
      </c>
      <c r="C25" s="36">
        <v>2600</v>
      </c>
      <c r="D25" s="37">
        <v>224.68</v>
      </c>
      <c r="E25" s="37">
        <v>0</v>
      </c>
      <c r="F25" s="37">
        <v>163.87</v>
      </c>
      <c r="G25" s="37">
        <v>0</v>
      </c>
      <c r="H25" s="37">
        <v>78</v>
      </c>
      <c r="I25" s="36">
        <f t="shared" si="5"/>
        <v>2617.19</v>
      </c>
      <c r="J25" s="37">
        <v>235.73</v>
      </c>
      <c r="K25" s="37">
        <v>29.47</v>
      </c>
      <c r="L25" s="36">
        <f t="shared" si="4"/>
        <v>489.88</v>
      </c>
      <c r="M25" s="36">
        <v>0</v>
      </c>
      <c r="N25" s="36">
        <v>0</v>
      </c>
      <c r="O25" s="38">
        <f t="shared" si="6"/>
        <v>3107.07</v>
      </c>
      <c r="P25" s="25">
        <f>I25-785.16</f>
        <v>1832.03</v>
      </c>
      <c r="Q25" s="55" t="s">
        <v>58</v>
      </c>
      <c r="R25" s="32">
        <f>2175.41-E29</f>
        <v>1946.75</v>
      </c>
    </row>
    <row r="26" spans="1:18" ht="34.5" customHeight="1" thickTop="1" thickBot="1" x14ac:dyDescent="0.3">
      <c r="A26" s="34" t="s">
        <v>23</v>
      </c>
      <c r="B26" s="35" t="s">
        <v>24</v>
      </c>
      <c r="C26" s="36">
        <v>3501.96</v>
      </c>
      <c r="D26" s="37">
        <v>348.77</v>
      </c>
      <c r="E26" s="37">
        <v>149.69999999999999</v>
      </c>
      <c r="F26" s="37">
        <v>163.87</v>
      </c>
      <c r="G26" s="37">
        <v>0</v>
      </c>
      <c r="H26" s="37">
        <v>210.12</v>
      </c>
      <c r="I26" s="36">
        <f t="shared" si="5"/>
        <v>3377.48</v>
      </c>
      <c r="J26" s="37">
        <v>296.95999999999998</v>
      </c>
      <c r="K26" s="37">
        <v>40.86</v>
      </c>
      <c r="L26" s="36">
        <f t="shared" si="4"/>
        <v>836.29</v>
      </c>
      <c r="M26" s="36">
        <v>0</v>
      </c>
      <c r="N26" s="36">
        <v>0</v>
      </c>
      <c r="O26" s="38">
        <f t="shared" si="6"/>
        <v>4213.7700000000004</v>
      </c>
      <c r="P26" s="25">
        <f>I26-1400</f>
        <v>1977.48</v>
      </c>
      <c r="Q26" s="55" t="s">
        <v>15</v>
      </c>
      <c r="R26" s="32">
        <f>5395.55-J29</f>
        <v>4094.98</v>
      </c>
    </row>
    <row r="27" spans="1:18" ht="34.5" customHeight="1" thickTop="1" thickBot="1" x14ac:dyDescent="0.3">
      <c r="A27" s="34" t="s">
        <v>25</v>
      </c>
      <c r="B27" s="35" t="s">
        <v>53</v>
      </c>
      <c r="C27" s="36">
        <v>2600</v>
      </c>
      <c r="D27" s="37">
        <v>221.56</v>
      </c>
      <c r="E27" s="37">
        <v>39.479999999999997</v>
      </c>
      <c r="F27" s="37">
        <v>163.87</v>
      </c>
      <c r="G27" s="37">
        <v>0</v>
      </c>
      <c r="H27" s="37">
        <v>52</v>
      </c>
      <c r="I27" s="36">
        <f t="shared" si="5"/>
        <v>2554.83</v>
      </c>
      <c r="J27" s="37">
        <v>212.16</v>
      </c>
      <c r="K27" s="37">
        <v>29.47</v>
      </c>
      <c r="L27" s="36">
        <f t="shared" si="4"/>
        <v>502.67</v>
      </c>
      <c r="M27" s="36">
        <v>0</v>
      </c>
      <c r="N27" s="36">
        <v>0</v>
      </c>
      <c r="O27" s="38">
        <f t="shared" si="6"/>
        <v>3057.5</v>
      </c>
      <c r="Q27" s="55" t="s">
        <v>16</v>
      </c>
      <c r="R27" s="58">
        <f>688.64-K29</f>
        <v>513.08000000000004</v>
      </c>
    </row>
    <row r="28" spans="1:18" ht="34.5" customHeight="1" thickTop="1" thickBot="1" x14ac:dyDescent="0.3">
      <c r="A28" s="34" t="s">
        <v>49</v>
      </c>
      <c r="B28" s="35" t="s">
        <v>53</v>
      </c>
      <c r="C28" s="36">
        <v>2600</v>
      </c>
      <c r="D28" s="37">
        <v>215.32</v>
      </c>
      <c r="E28" s="37">
        <v>0</v>
      </c>
      <c r="F28" s="37">
        <v>163.87</v>
      </c>
      <c r="G28" s="37">
        <v>0</v>
      </c>
      <c r="H28" s="37">
        <v>0</v>
      </c>
      <c r="I28" s="36">
        <f t="shared" si="5"/>
        <v>2548.5500000000002</v>
      </c>
      <c r="J28" s="37">
        <v>208</v>
      </c>
      <c r="K28" s="37">
        <v>28.89</v>
      </c>
      <c r="L28" s="36">
        <f t="shared" si="4"/>
        <v>452.21</v>
      </c>
      <c r="M28" s="36">
        <v>0</v>
      </c>
      <c r="N28" s="36">
        <v>0</v>
      </c>
      <c r="O28" s="38">
        <f t="shared" si="6"/>
        <v>3000.76</v>
      </c>
      <c r="P28" s="25">
        <f>I28-230</f>
        <v>2318.5500000000002</v>
      </c>
      <c r="Q28" s="55"/>
      <c r="R28" s="59">
        <f>SUM(R22:R27)</f>
        <v>14191.48</v>
      </c>
    </row>
    <row r="29" spans="1:18" ht="34.5" customHeight="1" thickTop="1" thickBot="1" x14ac:dyDescent="0.3">
      <c r="A29" s="5" t="s">
        <v>26</v>
      </c>
      <c r="B29" s="14"/>
      <c r="C29" s="15">
        <f t="shared" ref="C29:O29" si="7">SUM(C23:C28)</f>
        <v>15463.24</v>
      </c>
      <c r="D29" s="56">
        <f t="shared" si="7"/>
        <v>1357.03</v>
      </c>
      <c r="E29" s="56">
        <f t="shared" si="7"/>
        <v>228.66</v>
      </c>
      <c r="F29" s="15">
        <f t="shared" si="7"/>
        <v>983.22</v>
      </c>
      <c r="G29" s="15">
        <f t="shared" si="7"/>
        <v>0</v>
      </c>
      <c r="H29" s="15">
        <f t="shared" si="7"/>
        <v>423.35</v>
      </c>
      <c r="I29" s="15">
        <f t="shared" si="7"/>
        <v>15319.3</v>
      </c>
      <c r="J29" s="15">
        <f t="shared" si="7"/>
        <v>1300.57</v>
      </c>
      <c r="K29" s="15">
        <f t="shared" si="7"/>
        <v>175.56</v>
      </c>
      <c r="L29" s="15">
        <f t="shared" si="7"/>
        <v>3061.82</v>
      </c>
      <c r="M29" s="15">
        <f t="shared" si="7"/>
        <v>0</v>
      </c>
      <c r="N29" s="15">
        <f t="shared" si="7"/>
        <v>0</v>
      </c>
      <c r="O29" s="15">
        <f t="shared" si="7"/>
        <v>18381.12</v>
      </c>
    </row>
    <row r="30" spans="1:18" ht="6.75" customHeight="1" thickTop="1" x14ac:dyDescent="0.25"/>
    <row r="31" spans="1:18" ht="34.5" customHeight="1" thickBot="1" x14ac:dyDescent="0.3">
      <c r="A31" s="44" t="s">
        <v>28</v>
      </c>
      <c r="B31" s="44"/>
      <c r="C31" s="17" t="s">
        <v>2</v>
      </c>
      <c r="D31" s="4"/>
      <c r="E31" s="4"/>
      <c r="F31" s="45" t="s">
        <v>3</v>
      </c>
      <c r="G31" s="46"/>
      <c r="H31" s="47"/>
      <c r="I31" s="4"/>
      <c r="J31" s="4"/>
      <c r="K31" s="4"/>
      <c r="L31" s="3" t="s">
        <v>4</v>
      </c>
      <c r="M31" s="4"/>
      <c r="N31" s="4"/>
      <c r="O31" s="21" t="s">
        <v>5</v>
      </c>
    </row>
    <row r="32" spans="1:18" ht="34.5" customHeight="1" thickTop="1" thickBot="1" x14ac:dyDescent="0.3">
      <c r="A32" s="19" t="s">
        <v>6</v>
      </c>
      <c r="B32" s="6" t="s">
        <v>7</v>
      </c>
      <c r="C32" s="7" t="s">
        <v>8</v>
      </c>
      <c r="D32" s="8" t="s">
        <v>9</v>
      </c>
      <c r="E32" s="8" t="s">
        <v>10</v>
      </c>
      <c r="F32" s="16" t="s">
        <v>11</v>
      </c>
      <c r="G32" s="16" t="s">
        <v>12</v>
      </c>
      <c r="H32" s="16" t="s">
        <v>13</v>
      </c>
      <c r="I32" s="5" t="s">
        <v>14</v>
      </c>
      <c r="J32" s="5" t="s">
        <v>15</v>
      </c>
      <c r="K32" s="5" t="s">
        <v>16</v>
      </c>
      <c r="L32" s="6" t="s">
        <v>17</v>
      </c>
      <c r="M32" s="19" t="s">
        <v>18</v>
      </c>
      <c r="N32" s="5" t="s">
        <v>19</v>
      </c>
      <c r="O32" s="22" t="s">
        <v>20</v>
      </c>
    </row>
    <row r="33" spans="1:15" ht="34.5" customHeight="1" thickTop="1" thickBot="1" x14ac:dyDescent="0.3">
      <c r="A33" s="26" t="s">
        <v>21</v>
      </c>
      <c r="B33" s="18" t="s">
        <v>52</v>
      </c>
      <c r="C33" s="11">
        <v>1561.28</v>
      </c>
      <c r="D33" s="12">
        <v>125.14</v>
      </c>
      <c r="E33" s="12">
        <v>0</v>
      </c>
      <c r="F33" s="12">
        <v>163.87</v>
      </c>
      <c r="G33" s="12">
        <v>0</v>
      </c>
      <c r="H33" s="12">
        <v>31.23</v>
      </c>
      <c r="I33" s="11">
        <f t="shared" ref="I33:I38" si="8">C33-D33-E33+F33+H33+G33</f>
        <v>1631.24</v>
      </c>
      <c r="J33" s="12">
        <v>141.56</v>
      </c>
      <c r="K33" s="12">
        <v>17.690000000000001</v>
      </c>
      <c r="L33" s="11">
        <f t="shared" ref="L33:L38" si="9">J33+D33+K33+E33</f>
        <v>284.39</v>
      </c>
      <c r="M33" s="11">
        <v>0</v>
      </c>
      <c r="N33" s="11">
        <v>0</v>
      </c>
      <c r="O33" s="23">
        <f>I33+L33+M33+N33</f>
        <v>1915.63</v>
      </c>
    </row>
    <row r="34" spans="1:15" ht="34.5" customHeight="1" thickTop="1" thickBot="1" x14ac:dyDescent="0.3">
      <c r="A34" s="26" t="s">
        <v>48</v>
      </c>
      <c r="B34" s="18" t="s">
        <v>53</v>
      </c>
      <c r="C34" s="11">
        <v>2600</v>
      </c>
      <c r="D34" s="12">
        <v>224.11</v>
      </c>
      <c r="E34" s="12">
        <v>37.340000000000003</v>
      </c>
      <c r="F34" s="12">
        <v>163.87</v>
      </c>
      <c r="G34" s="12">
        <v>0</v>
      </c>
      <c r="H34" s="12">
        <v>26</v>
      </c>
      <c r="I34" s="11">
        <f t="shared" si="8"/>
        <v>2528.42</v>
      </c>
      <c r="J34" s="12">
        <v>233.42</v>
      </c>
      <c r="K34" s="12">
        <v>29.18</v>
      </c>
      <c r="L34" s="11">
        <f t="shared" si="9"/>
        <v>524.04999999999995</v>
      </c>
      <c r="M34" s="11">
        <v>0</v>
      </c>
      <c r="N34" s="11">
        <v>0</v>
      </c>
      <c r="O34" s="23">
        <f t="shared" ref="O34:O38" si="10">I34+L34+M34+N34</f>
        <v>3052.47</v>
      </c>
    </row>
    <row r="35" spans="1:15" ht="34.5" customHeight="1" thickTop="1" thickBot="1" x14ac:dyDescent="0.3">
      <c r="A35" s="26" t="s">
        <v>22</v>
      </c>
      <c r="B35" s="18" t="s">
        <v>53</v>
      </c>
      <c r="C35" s="11">
        <v>2600</v>
      </c>
      <c r="D35" s="12">
        <v>227.23</v>
      </c>
      <c r="E35" s="12">
        <v>0</v>
      </c>
      <c r="F35" s="12">
        <v>163.87</v>
      </c>
      <c r="G35" s="12">
        <v>0</v>
      </c>
      <c r="H35" s="12">
        <v>52</v>
      </c>
      <c r="I35" s="11">
        <f t="shared" si="8"/>
        <v>2588.64</v>
      </c>
      <c r="J35" s="12">
        <v>235.73</v>
      </c>
      <c r="K35" s="12">
        <v>29.47</v>
      </c>
      <c r="L35" s="11">
        <f t="shared" si="9"/>
        <v>492.43</v>
      </c>
      <c r="M35" s="11">
        <v>0</v>
      </c>
      <c r="N35" s="11">
        <v>0</v>
      </c>
      <c r="O35" s="23">
        <f t="shared" si="10"/>
        <v>3081.07</v>
      </c>
    </row>
    <row r="36" spans="1:15" ht="34.5" customHeight="1" thickTop="1" thickBot="1" x14ac:dyDescent="0.3">
      <c r="A36" s="26" t="s">
        <v>23</v>
      </c>
      <c r="B36" s="18" t="s">
        <v>24</v>
      </c>
      <c r="C36" s="11">
        <v>3501.96</v>
      </c>
      <c r="D36" s="12">
        <v>350.96</v>
      </c>
      <c r="E36" s="12">
        <v>144.12</v>
      </c>
      <c r="F36" s="12">
        <v>163.87</v>
      </c>
      <c r="G36" s="12">
        <v>0</v>
      </c>
      <c r="H36" s="12">
        <v>175.1</v>
      </c>
      <c r="I36" s="11">
        <f t="shared" si="8"/>
        <v>3345.85</v>
      </c>
      <c r="J36" s="12">
        <v>326.85000000000002</v>
      </c>
      <c r="K36" s="12">
        <v>40.86</v>
      </c>
      <c r="L36" s="11">
        <f t="shared" si="9"/>
        <v>862.79</v>
      </c>
      <c r="M36" s="11">
        <v>0</v>
      </c>
      <c r="N36" s="11">
        <v>0</v>
      </c>
      <c r="O36" s="23">
        <f t="shared" si="10"/>
        <v>4208.6400000000003</v>
      </c>
    </row>
    <row r="37" spans="1:15" ht="34.5" customHeight="1" thickTop="1" thickBot="1" x14ac:dyDescent="0.3">
      <c r="A37" s="26" t="s">
        <v>25</v>
      </c>
      <c r="B37" s="18" t="s">
        <v>53</v>
      </c>
      <c r="C37" s="11">
        <v>2600</v>
      </c>
      <c r="D37" s="12">
        <v>227.23</v>
      </c>
      <c r="E37" s="12">
        <v>39.06</v>
      </c>
      <c r="F37" s="12">
        <v>163.87</v>
      </c>
      <c r="G37" s="12">
        <v>0</v>
      </c>
      <c r="H37" s="12">
        <v>52</v>
      </c>
      <c r="I37" s="11">
        <f t="shared" si="8"/>
        <v>2549.58</v>
      </c>
      <c r="J37" s="12">
        <v>235.73</v>
      </c>
      <c r="K37" s="12">
        <v>29.47</v>
      </c>
      <c r="L37" s="11">
        <f t="shared" si="9"/>
        <v>531.49</v>
      </c>
      <c r="M37" s="11">
        <v>0</v>
      </c>
      <c r="N37" s="11">
        <v>0</v>
      </c>
      <c r="O37" s="23">
        <f t="shared" si="10"/>
        <v>3081.07</v>
      </c>
    </row>
    <row r="38" spans="1:15" ht="34.5" customHeight="1" thickTop="1" thickBot="1" x14ac:dyDescent="0.3">
      <c r="A38" s="26" t="s">
        <v>49</v>
      </c>
      <c r="B38" s="18" t="s">
        <v>53</v>
      </c>
      <c r="C38" s="11">
        <v>2600</v>
      </c>
      <c r="D38" s="12">
        <v>220.99</v>
      </c>
      <c r="E38" s="12">
        <v>0</v>
      </c>
      <c r="F38" s="12">
        <v>163.87</v>
      </c>
      <c r="G38" s="12">
        <v>0</v>
      </c>
      <c r="H38" s="12">
        <v>0</v>
      </c>
      <c r="I38" s="11">
        <f t="shared" si="8"/>
        <v>2542.88</v>
      </c>
      <c r="J38" s="12">
        <v>231.11</v>
      </c>
      <c r="K38" s="12">
        <v>28.89</v>
      </c>
      <c r="L38" s="11">
        <f t="shared" si="9"/>
        <v>480.99</v>
      </c>
      <c r="M38" s="11">
        <v>0</v>
      </c>
      <c r="N38" s="11">
        <v>0</v>
      </c>
      <c r="O38" s="23">
        <f t="shared" si="10"/>
        <v>3023.87</v>
      </c>
    </row>
    <row r="39" spans="1:15" ht="34.5" customHeight="1" thickTop="1" thickBot="1" x14ac:dyDescent="0.3">
      <c r="A39" s="5" t="s">
        <v>26</v>
      </c>
      <c r="B39" s="14"/>
      <c r="C39" s="15">
        <f t="shared" ref="C39:O39" si="11">SUM(C33:C38)</f>
        <v>15463.24</v>
      </c>
      <c r="D39" s="15">
        <f t="shared" si="11"/>
        <v>1375.66</v>
      </c>
      <c r="E39" s="15">
        <f t="shared" si="11"/>
        <v>220.52</v>
      </c>
      <c r="F39" s="15">
        <f t="shared" si="11"/>
        <v>983.22</v>
      </c>
      <c r="G39" s="15">
        <f t="shared" si="11"/>
        <v>0</v>
      </c>
      <c r="H39" s="15">
        <f t="shared" si="11"/>
        <v>336.33</v>
      </c>
      <c r="I39" s="15">
        <f t="shared" si="11"/>
        <v>15186.61</v>
      </c>
      <c r="J39" s="15">
        <f t="shared" si="11"/>
        <v>1404.4</v>
      </c>
      <c r="K39" s="15">
        <f t="shared" si="11"/>
        <v>175.56</v>
      </c>
      <c r="L39" s="15">
        <f t="shared" si="11"/>
        <v>3176.14</v>
      </c>
      <c r="M39" s="15">
        <f t="shared" si="11"/>
        <v>0</v>
      </c>
      <c r="N39" s="15">
        <f t="shared" si="11"/>
        <v>0</v>
      </c>
      <c r="O39" s="15">
        <f t="shared" si="11"/>
        <v>18362.75</v>
      </c>
    </row>
    <row r="40" spans="1:15" ht="6.75" customHeight="1" thickTop="1" x14ac:dyDescent="0.25"/>
    <row r="41" spans="1:15" ht="34.5" customHeight="1" thickBot="1" x14ac:dyDescent="0.3">
      <c r="A41" s="44" t="s">
        <v>29</v>
      </c>
      <c r="B41" s="44"/>
      <c r="C41" s="17" t="s">
        <v>2</v>
      </c>
      <c r="D41" s="4"/>
      <c r="E41" s="4"/>
      <c r="F41" s="45" t="s">
        <v>3</v>
      </c>
      <c r="G41" s="46"/>
      <c r="H41" s="47"/>
      <c r="I41" s="4"/>
      <c r="J41" s="4"/>
      <c r="K41" s="4"/>
      <c r="L41" s="3" t="s">
        <v>4</v>
      </c>
      <c r="M41" s="4"/>
      <c r="N41" s="4"/>
      <c r="O41" s="21" t="s">
        <v>5</v>
      </c>
    </row>
    <row r="42" spans="1:15" ht="34.5" customHeight="1" thickTop="1" thickBot="1" x14ac:dyDescent="0.3">
      <c r="A42" s="19" t="s">
        <v>6</v>
      </c>
      <c r="B42" s="6" t="s">
        <v>7</v>
      </c>
      <c r="C42" s="7" t="s">
        <v>8</v>
      </c>
      <c r="D42" s="8" t="s">
        <v>9</v>
      </c>
      <c r="E42" s="8" t="s">
        <v>10</v>
      </c>
      <c r="F42" s="16" t="s">
        <v>11</v>
      </c>
      <c r="G42" s="16" t="s">
        <v>12</v>
      </c>
      <c r="H42" s="16" t="s">
        <v>13</v>
      </c>
      <c r="I42" s="5" t="s">
        <v>14</v>
      </c>
      <c r="J42" s="5" t="s">
        <v>15</v>
      </c>
      <c r="K42" s="5" t="s">
        <v>16</v>
      </c>
      <c r="L42" s="6" t="s">
        <v>17</v>
      </c>
      <c r="M42" s="19" t="s">
        <v>18</v>
      </c>
      <c r="N42" s="5" t="s">
        <v>19</v>
      </c>
      <c r="O42" s="22" t="s">
        <v>20</v>
      </c>
    </row>
    <row r="43" spans="1:15" ht="34.5" customHeight="1" thickTop="1" thickBot="1" x14ac:dyDescent="0.3">
      <c r="A43" s="26" t="s">
        <v>21</v>
      </c>
      <c r="B43" s="18" t="s">
        <v>52</v>
      </c>
      <c r="C43" s="11">
        <v>1561.28</v>
      </c>
      <c r="D43" s="12">
        <v>125.14</v>
      </c>
      <c r="E43" s="12">
        <v>0</v>
      </c>
      <c r="F43" s="12">
        <v>163.87</v>
      </c>
      <c r="G43" s="12">
        <v>0</v>
      </c>
      <c r="H43" s="12">
        <v>31.23</v>
      </c>
      <c r="I43" s="11">
        <f t="shared" ref="I43:I48" si="12">C43-D43-E43+F43+H43+G43</f>
        <v>1631.24</v>
      </c>
      <c r="J43" s="12">
        <v>141.56</v>
      </c>
      <c r="K43" s="12">
        <v>17.690000000000001</v>
      </c>
      <c r="L43" s="11">
        <f t="shared" ref="L43:L48" si="13">J43+D43+K43+E43</f>
        <v>284.39</v>
      </c>
      <c r="M43" s="11">
        <v>0</v>
      </c>
      <c r="N43" s="11">
        <v>0</v>
      </c>
      <c r="O43" s="23">
        <f>I43+L43+M43+N43</f>
        <v>1915.63</v>
      </c>
    </row>
    <row r="44" spans="1:15" ht="34.5" customHeight="1" thickTop="1" thickBot="1" x14ac:dyDescent="0.3">
      <c r="A44" s="26" t="s">
        <v>48</v>
      </c>
      <c r="B44" s="18" t="s">
        <v>53</v>
      </c>
      <c r="C44" s="11">
        <v>2600</v>
      </c>
      <c r="D44" s="12">
        <v>224.11</v>
      </c>
      <c r="E44" s="12">
        <v>37.340000000000003</v>
      </c>
      <c r="F44" s="12">
        <v>163.87</v>
      </c>
      <c r="G44" s="12">
        <v>0</v>
      </c>
      <c r="H44" s="12">
        <v>26</v>
      </c>
      <c r="I44" s="11">
        <f t="shared" si="12"/>
        <v>2528.42</v>
      </c>
      <c r="J44" s="12">
        <v>233.42</v>
      </c>
      <c r="K44" s="12">
        <v>29.18</v>
      </c>
      <c r="L44" s="11">
        <f t="shared" si="13"/>
        <v>524.04999999999995</v>
      </c>
      <c r="M44" s="11">
        <v>0</v>
      </c>
      <c r="N44" s="11">
        <v>0</v>
      </c>
      <c r="O44" s="23">
        <f t="shared" ref="O44:O48" si="14">I44+L44+M44+N44</f>
        <v>3052.47</v>
      </c>
    </row>
    <row r="45" spans="1:15" ht="34.5" customHeight="1" thickTop="1" thickBot="1" x14ac:dyDescent="0.3">
      <c r="A45" s="26" t="s">
        <v>22</v>
      </c>
      <c r="B45" s="18" t="s">
        <v>53</v>
      </c>
      <c r="C45" s="11">
        <v>2600</v>
      </c>
      <c r="D45" s="12">
        <v>227.23</v>
      </c>
      <c r="E45" s="12">
        <v>0</v>
      </c>
      <c r="F45" s="12">
        <v>163.87</v>
      </c>
      <c r="G45" s="12">
        <v>0</v>
      </c>
      <c r="H45" s="12">
        <v>52</v>
      </c>
      <c r="I45" s="11">
        <f t="shared" si="12"/>
        <v>2588.64</v>
      </c>
      <c r="J45" s="12">
        <v>235.73</v>
      </c>
      <c r="K45" s="12">
        <v>29.47</v>
      </c>
      <c r="L45" s="11">
        <f t="shared" si="13"/>
        <v>492.43</v>
      </c>
      <c r="M45" s="11">
        <v>0</v>
      </c>
      <c r="N45" s="11">
        <v>0</v>
      </c>
      <c r="O45" s="23">
        <f t="shared" si="14"/>
        <v>3081.07</v>
      </c>
    </row>
    <row r="46" spans="1:15" ht="34.5" customHeight="1" thickTop="1" thickBot="1" x14ac:dyDescent="0.3">
      <c r="A46" s="26" t="s">
        <v>23</v>
      </c>
      <c r="B46" s="18" t="s">
        <v>24</v>
      </c>
      <c r="C46" s="11">
        <v>3501.96</v>
      </c>
      <c r="D46" s="12">
        <v>350.96</v>
      </c>
      <c r="E46" s="12">
        <v>144.12</v>
      </c>
      <c r="F46" s="12">
        <v>163.87</v>
      </c>
      <c r="G46" s="12">
        <v>0</v>
      </c>
      <c r="H46" s="12">
        <v>175.1</v>
      </c>
      <c r="I46" s="11">
        <f t="shared" si="12"/>
        <v>3345.85</v>
      </c>
      <c r="J46" s="12">
        <v>326.85000000000002</v>
      </c>
      <c r="K46" s="12">
        <v>40.86</v>
      </c>
      <c r="L46" s="11">
        <f t="shared" si="13"/>
        <v>862.79</v>
      </c>
      <c r="M46" s="11">
        <v>0</v>
      </c>
      <c r="N46" s="11">
        <v>0</v>
      </c>
      <c r="O46" s="23">
        <f t="shared" si="14"/>
        <v>4208.6400000000003</v>
      </c>
    </row>
    <row r="47" spans="1:15" ht="34.5" customHeight="1" thickTop="1" thickBot="1" x14ac:dyDescent="0.3">
      <c r="A47" s="26" t="s">
        <v>25</v>
      </c>
      <c r="B47" s="18" t="s">
        <v>53</v>
      </c>
      <c r="C47" s="11">
        <v>2600</v>
      </c>
      <c r="D47" s="12">
        <v>227.23</v>
      </c>
      <c r="E47" s="12">
        <v>39.06</v>
      </c>
      <c r="F47" s="12">
        <v>163.87</v>
      </c>
      <c r="G47" s="12">
        <v>0</v>
      </c>
      <c r="H47" s="12">
        <v>52</v>
      </c>
      <c r="I47" s="11">
        <f t="shared" si="12"/>
        <v>2549.58</v>
      </c>
      <c r="J47" s="12">
        <v>235.73</v>
      </c>
      <c r="K47" s="12">
        <v>29.47</v>
      </c>
      <c r="L47" s="11">
        <f t="shared" si="13"/>
        <v>531.49</v>
      </c>
      <c r="M47" s="11">
        <v>0</v>
      </c>
      <c r="N47" s="11">
        <v>0</v>
      </c>
      <c r="O47" s="23">
        <f t="shared" si="14"/>
        <v>3081.07</v>
      </c>
    </row>
    <row r="48" spans="1:15" ht="34.5" customHeight="1" thickTop="1" thickBot="1" x14ac:dyDescent="0.3">
      <c r="A48" s="26" t="s">
        <v>49</v>
      </c>
      <c r="B48" s="18" t="s">
        <v>53</v>
      </c>
      <c r="C48" s="11">
        <v>2600</v>
      </c>
      <c r="D48" s="12">
        <v>220.99</v>
      </c>
      <c r="E48" s="12">
        <v>0</v>
      </c>
      <c r="F48" s="12">
        <v>163.87</v>
      </c>
      <c r="G48" s="12">
        <v>0</v>
      </c>
      <c r="H48" s="12">
        <v>0</v>
      </c>
      <c r="I48" s="11">
        <f t="shared" si="12"/>
        <v>2542.88</v>
      </c>
      <c r="J48" s="12">
        <v>231.11</v>
      </c>
      <c r="K48" s="12">
        <v>28.89</v>
      </c>
      <c r="L48" s="11">
        <f t="shared" si="13"/>
        <v>480.99</v>
      </c>
      <c r="M48" s="11">
        <v>0</v>
      </c>
      <c r="N48" s="11">
        <v>0</v>
      </c>
      <c r="O48" s="23">
        <f t="shared" si="14"/>
        <v>3023.87</v>
      </c>
    </row>
    <row r="49" spans="1:15" ht="34.5" customHeight="1" thickTop="1" thickBot="1" x14ac:dyDescent="0.3">
      <c r="A49" s="5" t="s">
        <v>26</v>
      </c>
      <c r="B49" s="14"/>
      <c r="C49" s="15">
        <f t="shared" ref="C49:O49" si="15">SUM(C43:C48)</f>
        <v>15463.24</v>
      </c>
      <c r="D49" s="15">
        <f t="shared" si="15"/>
        <v>1375.66</v>
      </c>
      <c r="E49" s="15">
        <f t="shared" si="15"/>
        <v>220.52</v>
      </c>
      <c r="F49" s="15">
        <f t="shared" si="15"/>
        <v>983.22</v>
      </c>
      <c r="G49" s="15">
        <f t="shared" si="15"/>
        <v>0</v>
      </c>
      <c r="H49" s="15">
        <f t="shared" si="15"/>
        <v>336.33</v>
      </c>
      <c r="I49" s="15">
        <f t="shared" si="15"/>
        <v>15186.61</v>
      </c>
      <c r="J49" s="15">
        <f t="shared" si="15"/>
        <v>1404.4</v>
      </c>
      <c r="K49" s="15">
        <f t="shared" si="15"/>
        <v>175.56</v>
      </c>
      <c r="L49" s="15">
        <f t="shared" si="15"/>
        <v>3176.14</v>
      </c>
      <c r="M49" s="15">
        <f t="shared" si="15"/>
        <v>0</v>
      </c>
      <c r="N49" s="15">
        <f t="shared" si="15"/>
        <v>0</v>
      </c>
      <c r="O49" s="15">
        <f t="shared" si="15"/>
        <v>18362.75</v>
      </c>
    </row>
    <row r="50" spans="1:15" ht="6.75" customHeight="1" thickTop="1" x14ac:dyDescent="0.25"/>
    <row r="51" spans="1:15" ht="34.5" customHeight="1" thickBot="1" x14ac:dyDescent="0.3">
      <c r="A51" s="44" t="s">
        <v>30</v>
      </c>
      <c r="B51" s="44"/>
      <c r="C51" s="17" t="s">
        <v>2</v>
      </c>
      <c r="D51" s="4"/>
      <c r="E51" s="4"/>
      <c r="F51" s="45" t="s">
        <v>3</v>
      </c>
      <c r="G51" s="46"/>
      <c r="H51" s="47"/>
      <c r="I51" s="4"/>
      <c r="J51" s="4"/>
      <c r="K51" s="4"/>
      <c r="L51" s="3" t="s">
        <v>4</v>
      </c>
      <c r="M51" s="4"/>
      <c r="N51" s="4"/>
      <c r="O51" s="21" t="s">
        <v>5</v>
      </c>
    </row>
    <row r="52" spans="1:15" ht="34.5" customHeight="1" thickTop="1" thickBot="1" x14ac:dyDescent="0.3">
      <c r="A52" s="19" t="s">
        <v>6</v>
      </c>
      <c r="B52" s="6" t="s">
        <v>7</v>
      </c>
      <c r="C52" s="7" t="s">
        <v>8</v>
      </c>
      <c r="D52" s="8" t="s">
        <v>9</v>
      </c>
      <c r="E52" s="8" t="s">
        <v>10</v>
      </c>
      <c r="F52" s="16" t="s">
        <v>11</v>
      </c>
      <c r="G52" s="16" t="s">
        <v>12</v>
      </c>
      <c r="H52" s="16" t="s">
        <v>13</v>
      </c>
      <c r="I52" s="5" t="s">
        <v>14</v>
      </c>
      <c r="J52" s="5" t="s">
        <v>15</v>
      </c>
      <c r="K52" s="5" t="s">
        <v>16</v>
      </c>
      <c r="L52" s="6" t="s">
        <v>17</v>
      </c>
      <c r="M52" s="19" t="s">
        <v>18</v>
      </c>
      <c r="N52" s="5" t="s">
        <v>19</v>
      </c>
      <c r="O52" s="22" t="s">
        <v>20</v>
      </c>
    </row>
    <row r="53" spans="1:15" ht="34.5" customHeight="1" thickTop="1" thickBot="1" x14ac:dyDescent="0.3">
      <c r="A53" s="26" t="s">
        <v>21</v>
      </c>
      <c r="B53" s="18" t="s">
        <v>52</v>
      </c>
      <c r="C53" s="11">
        <v>1561.28</v>
      </c>
      <c r="D53" s="12">
        <v>125.14</v>
      </c>
      <c r="E53" s="12">
        <v>0</v>
      </c>
      <c r="F53" s="12">
        <v>163.87</v>
      </c>
      <c r="G53" s="12">
        <v>0</v>
      </c>
      <c r="H53" s="12">
        <v>31.23</v>
      </c>
      <c r="I53" s="11">
        <f t="shared" ref="I53:I58" si="16">C53-D53-E53+F53+H53+G53</f>
        <v>1631.24</v>
      </c>
      <c r="J53" s="12">
        <v>141.56</v>
      </c>
      <c r="K53" s="12">
        <v>17.690000000000001</v>
      </c>
      <c r="L53" s="11">
        <f t="shared" ref="L53:L58" si="17">J53+D53+K53+E53</f>
        <v>284.39</v>
      </c>
      <c r="M53" s="11">
        <v>0</v>
      </c>
      <c r="N53" s="11">
        <v>0</v>
      </c>
      <c r="O53" s="23">
        <f>I53+L53+M53+N53</f>
        <v>1915.63</v>
      </c>
    </row>
    <row r="54" spans="1:15" ht="34.5" customHeight="1" thickTop="1" thickBot="1" x14ac:dyDescent="0.3">
      <c r="A54" s="26" t="s">
        <v>48</v>
      </c>
      <c r="B54" s="18" t="s">
        <v>53</v>
      </c>
      <c r="C54" s="11">
        <v>2600</v>
      </c>
      <c r="D54" s="12">
        <v>224.11</v>
      </c>
      <c r="E54" s="12">
        <v>37.340000000000003</v>
      </c>
      <c r="F54" s="12">
        <v>163.87</v>
      </c>
      <c r="G54" s="12">
        <v>0</v>
      </c>
      <c r="H54" s="12">
        <v>26</v>
      </c>
      <c r="I54" s="11">
        <f t="shared" si="16"/>
        <v>2528.42</v>
      </c>
      <c r="J54" s="12">
        <v>233.42</v>
      </c>
      <c r="K54" s="12">
        <v>29.18</v>
      </c>
      <c r="L54" s="11">
        <f t="shared" si="17"/>
        <v>524.04999999999995</v>
      </c>
      <c r="M54" s="11">
        <v>0</v>
      </c>
      <c r="N54" s="11">
        <v>0</v>
      </c>
      <c r="O54" s="23">
        <f t="shared" ref="O54:O58" si="18">I54+L54+M54+N54</f>
        <v>3052.47</v>
      </c>
    </row>
    <row r="55" spans="1:15" ht="34.5" customHeight="1" thickTop="1" thickBot="1" x14ac:dyDescent="0.3">
      <c r="A55" s="26" t="s">
        <v>22</v>
      </c>
      <c r="B55" s="18" t="s">
        <v>53</v>
      </c>
      <c r="C55" s="11">
        <v>2600</v>
      </c>
      <c r="D55" s="12">
        <v>227.23</v>
      </c>
      <c r="E55" s="12">
        <v>0</v>
      </c>
      <c r="F55" s="12">
        <v>163.87</v>
      </c>
      <c r="G55" s="12">
        <v>0</v>
      </c>
      <c r="H55" s="12">
        <v>52</v>
      </c>
      <c r="I55" s="11">
        <f t="shared" si="16"/>
        <v>2588.64</v>
      </c>
      <c r="J55" s="12">
        <v>235.73</v>
      </c>
      <c r="K55" s="12">
        <v>29.47</v>
      </c>
      <c r="L55" s="11">
        <f t="shared" si="17"/>
        <v>492.43</v>
      </c>
      <c r="M55" s="11">
        <v>0</v>
      </c>
      <c r="N55" s="11">
        <v>0</v>
      </c>
      <c r="O55" s="23">
        <f t="shared" si="18"/>
        <v>3081.07</v>
      </c>
    </row>
    <row r="56" spans="1:15" ht="34.5" customHeight="1" thickTop="1" thickBot="1" x14ac:dyDescent="0.3">
      <c r="A56" s="26" t="s">
        <v>23</v>
      </c>
      <c r="B56" s="18" t="s">
        <v>24</v>
      </c>
      <c r="C56" s="11">
        <v>3501.96</v>
      </c>
      <c r="D56" s="12">
        <v>350.96</v>
      </c>
      <c r="E56" s="12">
        <v>144.12</v>
      </c>
      <c r="F56" s="12">
        <v>163.87</v>
      </c>
      <c r="G56" s="12">
        <v>0</v>
      </c>
      <c r="H56" s="12">
        <v>175.1</v>
      </c>
      <c r="I56" s="11">
        <f t="shared" si="16"/>
        <v>3345.85</v>
      </c>
      <c r="J56" s="12">
        <v>326.85000000000002</v>
      </c>
      <c r="K56" s="12">
        <v>40.86</v>
      </c>
      <c r="L56" s="11">
        <f t="shared" si="17"/>
        <v>862.79</v>
      </c>
      <c r="M56" s="11">
        <v>0</v>
      </c>
      <c r="N56" s="11">
        <v>0</v>
      </c>
      <c r="O56" s="23">
        <f t="shared" si="18"/>
        <v>4208.6400000000003</v>
      </c>
    </row>
    <row r="57" spans="1:15" ht="34.5" customHeight="1" thickTop="1" thickBot="1" x14ac:dyDescent="0.3">
      <c r="A57" s="26" t="s">
        <v>25</v>
      </c>
      <c r="B57" s="18" t="s">
        <v>53</v>
      </c>
      <c r="C57" s="11">
        <v>2600</v>
      </c>
      <c r="D57" s="12">
        <v>227.23</v>
      </c>
      <c r="E57" s="12">
        <v>39.06</v>
      </c>
      <c r="F57" s="12">
        <v>163.87</v>
      </c>
      <c r="G57" s="12">
        <v>0</v>
      </c>
      <c r="H57" s="12">
        <v>52</v>
      </c>
      <c r="I57" s="11">
        <f t="shared" si="16"/>
        <v>2549.58</v>
      </c>
      <c r="J57" s="12">
        <v>235.73</v>
      </c>
      <c r="K57" s="12">
        <v>29.47</v>
      </c>
      <c r="L57" s="11">
        <f t="shared" si="17"/>
        <v>531.49</v>
      </c>
      <c r="M57" s="11">
        <v>0</v>
      </c>
      <c r="N57" s="11">
        <v>0</v>
      </c>
      <c r="O57" s="23">
        <f t="shared" si="18"/>
        <v>3081.07</v>
      </c>
    </row>
    <row r="58" spans="1:15" ht="34.5" customHeight="1" thickTop="1" thickBot="1" x14ac:dyDescent="0.3">
      <c r="A58" s="26" t="s">
        <v>49</v>
      </c>
      <c r="B58" s="18" t="s">
        <v>53</v>
      </c>
      <c r="C58" s="11">
        <v>2600</v>
      </c>
      <c r="D58" s="12">
        <v>220.99</v>
      </c>
      <c r="E58" s="12">
        <v>0</v>
      </c>
      <c r="F58" s="12">
        <v>163.87</v>
      </c>
      <c r="G58" s="12">
        <v>0</v>
      </c>
      <c r="H58" s="12">
        <v>0</v>
      </c>
      <c r="I58" s="11">
        <f t="shared" si="16"/>
        <v>2542.88</v>
      </c>
      <c r="J58" s="12">
        <v>231.11</v>
      </c>
      <c r="K58" s="12">
        <v>28.89</v>
      </c>
      <c r="L58" s="11">
        <f t="shared" si="17"/>
        <v>480.99</v>
      </c>
      <c r="M58" s="11">
        <v>0</v>
      </c>
      <c r="N58" s="11">
        <v>0</v>
      </c>
      <c r="O58" s="23">
        <f t="shared" si="18"/>
        <v>3023.87</v>
      </c>
    </row>
    <row r="59" spans="1:15" ht="34.5" customHeight="1" thickTop="1" thickBot="1" x14ac:dyDescent="0.3">
      <c r="A59" s="5" t="s">
        <v>26</v>
      </c>
      <c r="B59" s="14"/>
      <c r="C59" s="15">
        <f t="shared" ref="C59:O59" si="19">SUM(C53:C58)</f>
        <v>15463.24</v>
      </c>
      <c r="D59" s="15">
        <f t="shared" si="19"/>
        <v>1375.66</v>
      </c>
      <c r="E59" s="15">
        <f t="shared" si="19"/>
        <v>220.52</v>
      </c>
      <c r="F59" s="15">
        <f t="shared" si="19"/>
        <v>983.22</v>
      </c>
      <c r="G59" s="15">
        <f t="shared" si="19"/>
        <v>0</v>
      </c>
      <c r="H59" s="15">
        <f t="shared" si="19"/>
        <v>336.33</v>
      </c>
      <c r="I59" s="15">
        <f t="shared" si="19"/>
        <v>15186.61</v>
      </c>
      <c r="J59" s="15">
        <f t="shared" si="19"/>
        <v>1404.4</v>
      </c>
      <c r="K59" s="15">
        <f t="shared" si="19"/>
        <v>175.56</v>
      </c>
      <c r="L59" s="15">
        <f t="shared" si="19"/>
        <v>3176.14</v>
      </c>
      <c r="M59" s="15">
        <f t="shared" si="19"/>
        <v>0</v>
      </c>
      <c r="N59" s="15">
        <f t="shared" si="19"/>
        <v>0</v>
      </c>
      <c r="O59" s="15">
        <f t="shared" si="19"/>
        <v>18362.75</v>
      </c>
    </row>
    <row r="60" spans="1:15" ht="6.75" customHeight="1" thickTop="1" x14ac:dyDescent="0.25"/>
    <row r="61" spans="1:15" ht="34.5" customHeight="1" thickBot="1" x14ac:dyDescent="0.3">
      <c r="A61" s="44" t="s">
        <v>31</v>
      </c>
      <c r="B61" s="44"/>
      <c r="C61" s="17" t="s">
        <v>2</v>
      </c>
      <c r="D61" s="4"/>
      <c r="E61" s="4"/>
      <c r="F61" s="45" t="s">
        <v>3</v>
      </c>
      <c r="G61" s="46"/>
      <c r="H61" s="47"/>
      <c r="I61" s="4"/>
      <c r="J61" s="4"/>
      <c r="K61" s="4"/>
      <c r="L61" s="3" t="s">
        <v>4</v>
      </c>
      <c r="M61" s="4"/>
      <c r="N61" s="4"/>
      <c r="O61" s="21" t="s">
        <v>5</v>
      </c>
    </row>
    <row r="62" spans="1:15" ht="34.5" customHeight="1" thickTop="1" thickBot="1" x14ac:dyDescent="0.3">
      <c r="A62" s="19" t="s">
        <v>6</v>
      </c>
      <c r="B62" s="6" t="s">
        <v>7</v>
      </c>
      <c r="C62" s="7" t="s">
        <v>8</v>
      </c>
      <c r="D62" s="8" t="s">
        <v>9</v>
      </c>
      <c r="E62" s="8" t="s">
        <v>10</v>
      </c>
      <c r="F62" s="16" t="s">
        <v>11</v>
      </c>
      <c r="G62" s="16" t="s">
        <v>12</v>
      </c>
      <c r="H62" s="16" t="s">
        <v>13</v>
      </c>
      <c r="I62" s="5" t="s">
        <v>14</v>
      </c>
      <c r="J62" s="5" t="s">
        <v>15</v>
      </c>
      <c r="K62" s="5" t="s">
        <v>16</v>
      </c>
      <c r="L62" s="6" t="s">
        <v>17</v>
      </c>
      <c r="M62" s="19" t="s">
        <v>18</v>
      </c>
      <c r="N62" s="5" t="s">
        <v>19</v>
      </c>
      <c r="O62" s="22" t="s">
        <v>20</v>
      </c>
    </row>
    <row r="63" spans="1:15" ht="34.5" customHeight="1" thickTop="1" thickBot="1" x14ac:dyDescent="0.3">
      <c r="A63" s="26" t="s">
        <v>21</v>
      </c>
      <c r="B63" s="18" t="s">
        <v>52</v>
      </c>
      <c r="C63" s="11">
        <v>1561.28</v>
      </c>
      <c r="D63" s="12">
        <v>125.14</v>
      </c>
      <c r="E63" s="12">
        <v>0</v>
      </c>
      <c r="F63" s="12">
        <v>163.87</v>
      </c>
      <c r="G63" s="12">
        <v>0</v>
      </c>
      <c r="H63" s="12">
        <v>31.23</v>
      </c>
      <c r="I63" s="11">
        <f t="shared" ref="I63:I68" si="20">C63-D63-E63+F63+H63+G63</f>
        <v>1631.24</v>
      </c>
      <c r="J63" s="12">
        <v>141.56</v>
      </c>
      <c r="K63" s="12">
        <v>17.690000000000001</v>
      </c>
      <c r="L63" s="11">
        <f t="shared" ref="L63:L68" si="21">J63+D63+K63+E63</f>
        <v>284.39</v>
      </c>
      <c r="M63" s="11">
        <v>0</v>
      </c>
      <c r="N63" s="11">
        <v>0</v>
      </c>
      <c r="O63" s="23">
        <f>I63+L63+M63+N63</f>
        <v>1915.63</v>
      </c>
    </row>
    <row r="64" spans="1:15" ht="34.5" customHeight="1" thickTop="1" thickBot="1" x14ac:dyDescent="0.3">
      <c r="A64" s="26" t="s">
        <v>48</v>
      </c>
      <c r="B64" s="18" t="s">
        <v>53</v>
      </c>
      <c r="C64" s="11">
        <v>2600</v>
      </c>
      <c r="D64" s="12">
        <v>224.11</v>
      </c>
      <c r="E64" s="12">
        <v>37.340000000000003</v>
      </c>
      <c r="F64" s="12">
        <v>163.87</v>
      </c>
      <c r="G64" s="12">
        <v>0</v>
      </c>
      <c r="H64" s="12">
        <v>26</v>
      </c>
      <c r="I64" s="11">
        <f t="shared" si="20"/>
        <v>2528.42</v>
      </c>
      <c r="J64" s="12">
        <v>233.42</v>
      </c>
      <c r="K64" s="12">
        <v>29.18</v>
      </c>
      <c r="L64" s="11">
        <f t="shared" si="21"/>
        <v>524.04999999999995</v>
      </c>
      <c r="M64" s="11">
        <v>2528.42</v>
      </c>
      <c r="N64" s="11">
        <v>0</v>
      </c>
      <c r="O64" s="23">
        <f t="shared" ref="O64:O68" si="22">I64+L64+M64+N64</f>
        <v>5580.89</v>
      </c>
    </row>
    <row r="65" spans="1:15" ht="34.5" customHeight="1" thickTop="1" thickBot="1" x14ac:dyDescent="0.3">
      <c r="A65" s="26" t="s">
        <v>22</v>
      </c>
      <c r="B65" s="18" t="s">
        <v>53</v>
      </c>
      <c r="C65" s="11">
        <v>2600</v>
      </c>
      <c r="D65" s="12">
        <v>227.23</v>
      </c>
      <c r="E65" s="12">
        <v>0</v>
      </c>
      <c r="F65" s="12">
        <v>163.87</v>
      </c>
      <c r="G65" s="12">
        <v>0</v>
      </c>
      <c r="H65" s="12">
        <v>52</v>
      </c>
      <c r="I65" s="11">
        <f t="shared" si="20"/>
        <v>2588.64</v>
      </c>
      <c r="J65" s="12">
        <v>235.73</v>
      </c>
      <c r="K65" s="12">
        <v>29.47</v>
      </c>
      <c r="L65" s="11">
        <f t="shared" si="21"/>
        <v>492.43</v>
      </c>
      <c r="M65" s="11">
        <v>0</v>
      </c>
      <c r="N65" s="11">
        <v>0</v>
      </c>
      <c r="O65" s="23">
        <f t="shared" si="22"/>
        <v>3081.07</v>
      </c>
    </row>
    <row r="66" spans="1:15" ht="34.5" customHeight="1" thickTop="1" thickBot="1" x14ac:dyDescent="0.3">
      <c r="A66" s="26" t="s">
        <v>23</v>
      </c>
      <c r="B66" s="18" t="s">
        <v>24</v>
      </c>
      <c r="C66" s="11">
        <v>3501.96</v>
      </c>
      <c r="D66" s="12">
        <v>350.96</v>
      </c>
      <c r="E66" s="12">
        <v>144.12</v>
      </c>
      <c r="F66" s="12">
        <v>163.87</v>
      </c>
      <c r="G66" s="12">
        <v>0</v>
      </c>
      <c r="H66" s="12">
        <v>175.1</v>
      </c>
      <c r="I66" s="11">
        <f t="shared" si="20"/>
        <v>3345.85</v>
      </c>
      <c r="J66" s="12">
        <v>326.85000000000002</v>
      </c>
      <c r="K66" s="12">
        <v>40.86</v>
      </c>
      <c r="L66" s="11">
        <f t="shared" si="21"/>
        <v>862.79</v>
      </c>
      <c r="M66" s="11">
        <v>0</v>
      </c>
      <c r="N66" s="11">
        <v>0</v>
      </c>
      <c r="O66" s="23">
        <f t="shared" si="22"/>
        <v>4208.6400000000003</v>
      </c>
    </row>
    <row r="67" spans="1:15" ht="34.5" customHeight="1" thickTop="1" thickBot="1" x14ac:dyDescent="0.3">
      <c r="A67" s="26" t="s">
        <v>25</v>
      </c>
      <c r="B67" s="18" t="s">
        <v>53</v>
      </c>
      <c r="C67" s="11">
        <v>2600</v>
      </c>
      <c r="D67" s="12">
        <v>227.23</v>
      </c>
      <c r="E67" s="12">
        <v>39.06</v>
      </c>
      <c r="F67" s="12">
        <v>163.87</v>
      </c>
      <c r="G67" s="12">
        <v>0</v>
      </c>
      <c r="H67" s="12">
        <v>52</v>
      </c>
      <c r="I67" s="11">
        <f t="shared" si="20"/>
        <v>2549.58</v>
      </c>
      <c r="J67" s="12">
        <v>235.73</v>
      </c>
      <c r="K67" s="12">
        <v>29.47</v>
      </c>
      <c r="L67" s="11">
        <f t="shared" si="21"/>
        <v>531.49</v>
      </c>
      <c r="M67" s="11">
        <v>0</v>
      </c>
      <c r="N67" s="11">
        <v>0</v>
      </c>
      <c r="O67" s="23">
        <f t="shared" si="22"/>
        <v>3081.07</v>
      </c>
    </row>
    <row r="68" spans="1:15" ht="34.5" customHeight="1" thickTop="1" thickBot="1" x14ac:dyDescent="0.3">
      <c r="A68" s="26" t="s">
        <v>49</v>
      </c>
      <c r="B68" s="18" t="s">
        <v>53</v>
      </c>
      <c r="C68" s="11">
        <v>2600</v>
      </c>
      <c r="D68" s="12">
        <v>220.99</v>
      </c>
      <c r="E68" s="12">
        <v>0</v>
      </c>
      <c r="F68" s="12">
        <v>163.87</v>
      </c>
      <c r="G68" s="12">
        <v>0</v>
      </c>
      <c r="H68" s="12">
        <v>0</v>
      </c>
      <c r="I68" s="11">
        <f t="shared" si="20"/>
        <v>2542.88</v>
      </c>
      <c r="J68" s="12">
        <v>231.11</v>
      </c>
      <c r="K68" s="12">
        <v>28.89</v>
      </c>
      <c r="L68" s="11">
        <f t="shared" si="21"/>
        <v>480.99</v>
      </c>
      <c r="M68" s="11">
        <v>2528.42</v>
      </c>
      <c r="N68" s="11">
        <v>0</v>
      </c>
      <c r="O68" s="23">
        <f t="shared" si="22"/>
        <v>5552.29</v>
      </c>
    </row>
    <row r="69" spans="1:15" ht="34.5" customHeight="1" thickTop="1" thickBot="1" x14ac:dyDescent="0.3">
      <c r="A69" s="5" t="s">
        <v>26</v>
      </c>
      <c r="B69" s="14"/>
      <c r="C69" s="15">
        <f t="shared" ref="C69:O69" si="23">SUM(C63:C68)</f>
        <v>15463.24</v>
      </c>
      <c r="D69" s="15">
        <f t="shared" si="23"/>
        <v>1375.66</v>
      </c>
      <c r="E69" s="15">
        <f t="shared" si="23"/>
        <v>220.52</v>
      </c>
      <c r="F69" s="15">
        <f t="shared" si="23"/>
        <v>983.22</v>
      </c>
      <c r="G69" s="15">
        <f t="shared" si="23"/>
        <v>0</v>
      </c>
      <c r="H69" s="15">
        <f t="shared" si="23"/>
        <v>336.33</v>
      </c>
      <c r="I69" s="15">
        <f t="shared" si="23"/>
        <v>15186.61</v>
      </c>
      <c r="J69" s="15">
        <f t="shared" si="23"/>
        <v>1404.4</v>
      </c>
      <c r="K69" s="15">
        <f t="shared" si="23"/>
        <v>175.56</v>
      </c>
      <c r="L69" s="15">
        <f t="shared" si="23"/>
        <v>3176.14</v>
      </c>
      <c r="M69" s="15">
        <f t="shared" si="23"/>
        <v>5056.84</v>
      </c>
      <c r="N69" s="15">
        <f t="shared" si="23"/>
        <v>0</v>
      </c>
      <c r="O69" s="15">
        <f t="shared" si="23"/>
        <v>23419.59</v>
      </c>
    </row>
    <row r="70" spans="1:15" ht="7.5" customHeight="1" thickTop="1" x14ac:dyDescent="0.25"/>
    <row r="71" spans="1:15" ht="34.5" customHeight="1" thickBot="1" x14ac:dyDescent="0.3">
      <c r="A71" s="44" t="s">
        <v>32</v>
      </c>
      <c r="B71" s="44"/>
      <c r="C71" s="17" t="s">
        <v>2</v>
      </c>
      <c r="D71" s="4"/>
      <c r="E71" s="4"/>
      <c r="F71" s="45" t="s">
        <v>3</v>
      </c>
      <c r="G71" s="46"/>
      <c r="H71" s="47"/>
      <c r="I71" s="4"/>
      <c r="J71" s="4"/>
      <c r="K71" s="4"/>
      <c r="L71" s="3" t="s">
        <v>4</v>
      </c>
      <c r="M71" s="4"/>
      <c r="N71" s="4"/>
      <c r="O71" s="21" t="s">
        <v>5</v>
      </c>
    </row>
    <row r="72" spans="1:15" ht="34.5" customHeight="1" thickTop="1" thickBot="1" x14ac:dyDescent="0.3">
      <c r="A72" s="19" t="s">
        <v>6</v>
      </c>
      <c r="B72" s="6" t="s">
        <v>7</v>
      </c>
      <c r="C72" s="7" t="s">
        <v>8</v>
      </c>
      <c r="D72" s="8" t="s">
        <v>9</v>
      </c>
      <c r="E72" s="8" t="s">
        <v>10</v>
      </c>
      <c r="F72" s="16" t="s">
        <v>11</v>
      </c>
      <c r="G72" s="16" t="s">
        <v>12</v>
      </c>
      <c r="H72" s="16" t="s">
        <v>13</v>
      </c>
      <c r="I72" s="5" t="s">
        <v>14</v>
      </c>
      <c r="J72" s="5" t="s">
        <v>15</v>
      </c>
      <c r="K72" s="5" t="s">
        <v>16</v>
      </c>
      <c r="L72" s="6" t="s">
        <v>17</v>
      </c>
      <c r="M72" s="19" t="s">
        <v>18</v>
      </c>
      <c r="N72" s="5" t="s">
        <v>19</v>
      </c>
      <c r="O72" s="22" t="s">
        <v>20</v>
      </c>
    </row>
    <row r="73" spans="1:15" ht="34.5" customHeight="1" thickTop="1" thickBot="1" x14ac:dyDescent="0.3">
      <c r="A73" s="26" t="s">
        <v>21</v>
      </c>
      <c r="B73" s="18" t="s">
        <v>52</v>
      </c>
      <c r="C73" s="11">
        <v>1561.28</v>
      </c>
      <c r="D73" s="12">
        <v>125.14</v>
      </c>
      <c r="E73" s="12">
        <v>0</v>
      </c>
      <c r="F73" s="12">
        <v>163.87</v>
      </c>
      <c r="G73" s="12">
        <v>0</v>
      </c>
      <c r="H73" s="12">
        <v>31.23</v>
      </c>
      <c r="I73" s="11">
        <f t="shared" ref="I73:I78" si="24">C73-D73-E73+F73+H73+G73</f>
        <v>1631.24</v>
      </c>
      <c r="J73" s="12">
        <v>141.56</v>
      </c>
      <c r="K73" s="12">
        <v>17.690000000000001</v>
      </c>
      <c r="L73" s="11">
        <f t="shared" ref="L73:L78" si="25">J73+D73+K73+E73</f>
        <v>284.39</v>
      </c>
      <c r="M73" s="11">
        <v>0</v>
      </c>
      <c r="N73" s="11">
        <v>0</v>
      </c>
      <c r="O73" s="23">
        <f>I73+L73+M73+N73</f>
        <v>1915.63</v>
      </c>
    </row>
    <row r="74" spans="1:15" ht="34.5" customHeight="1" thickTop="1" thickBot="1" x14ac:dyDescent="0.3">
      <c r="A74" s="26" t="s">
        <v>48</v>
      </c>
      <c r="B74" s="18" t="s">
        <v>53</v>
      </c>
      <c r="C74" s="11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1">
        <f t="shared" si="24"/>
        <v>0</v>
      </c>
      <c r="J74" s="12">
        <v>0</v>
      </c>
      <c r="K74" s="12">
        <v>0</v>
      </c>
      <c r="L74" s="11">
        <f t="shared" si="25"/>
        <v>0</v>
      </c>
      <c r="M74" s="11">
        <v>0</v>
      </c>
      <c r="N74" s="11">
        <v>0</v>
      </c>
      <c r="O74" s="23">
        <f t="shared" ref="O74:O78" si="26">I74+L74+M74+N74</f>
        <v>0</v>
      </c>
    </row>
    <row r="75" spans="1:15" ht="34.5" customHeight="1" thickTop="1" thickBot="1" x14ac:dyDescent="0.3">
      <c r="A75" s="26" t="s">
        <v>22</v>
      </c>
      <c r="B75" s="18" t="s">
        <v>53</v>
      </c>
      <c r="C75" s="11">
        <v>2600</v>
      </c>
      <c r="D75" s="12">
        <v>227.23</v>
      </c>
      <c r="E75" s="12">
        <v>0</v>
      </c>
      <c r="F75" s="12">
        <v>163.87</v>
      </c>
      <c r="G75" s="12">
        <v>0</v>
      </c>
      <c r="H75" s="12">
        <v>52</v>
      </c>
      <c r="I75" s="11">
        <f t="shared" si="24"/>
        <v>2588.64</v>
      </c>
      <c r="J75" s="12">
        <v>235.73</v>
      </c>
      <c r="K75" s="12">
        <v>29.47</v>
      </c>
      <c r="L75" s="11">
        <f t="shared" si="25"/>
        <v>492.43</v>
      </c>
      <c r="M75" s="11">
        <v>0</v>
      </c>
      <c r="N75" s="11">
        <v>0</v>
      </c>
      <c r="O75" s="23">
        <f t="shared" si="26"/>
        <v>3081.07</v>
      </c>
    </row>
    <row r="76" spans="1:15" ht="34.5" customHeight="1" thickTop="1" thickBot="1" x14ac:dyDescent="0.3">
      <c r="A76" s="26" t="s">
        <v>23</v>
      </c>
      <c r="B76" s="18" t="s">
        <v>24</v>
      </c>
      <c r="C76" s="11">
        <v>3501.96</v>
      </c>
      <c r="D76" s="12">
        <v>350.96</v>
      </c>
      <c r="E76" s="12">
        <v>144.12</v>
      </c>
      <c r="F76" s="12">
        <v>163.87</v>
      </c>
      <c r="G76" s="12">
        <v>0</v>
      </c>
      <c r="H76" s="12">
        <v>175.1</v>
      </c>
      <c r="I76" s="11">
        <f t="shared" si="24"/>
        <v>3345.85</v>
      </c>
      <c r="J76" s="12">
        <v>326.85000000000002</v>
      </c>
      <c r="K76" s="12">
        <v>40.86</v>
      </c>
      <c r="L76" s="11">
        <f t="shared" si="25"/>
        <v>862.79</v>
      </c>
      <c r="M76" s="11">
        <v>0</v>
      </c>
      <c r="N76" s="11">
        <v>0</v>
      </c>
      <c r="O76" s="23">
        <f t="shared" si="26"/>
        <v>4208.6400000000003</v>
      </c>
    </row>
    <row r="77" spans="1:15" ht="34.5" customHeight="1" thickTop="1" thickBot="1" x14ac:dyDescent="0.3">
      <c r="A77" s="26" t="s">
        <v>25</v>
      </c>
      <c r="B77" s="18" t="s">
        <v>53</v>
      </c>
      <c r="C77" s="11">
        <v>2600</v>
      </c>
      <c r="D77" s="12">
        <v>227.23</v>
      </c>
      <c r="E77" s="12">
        <v>39.06</v>
      </c>
      <c r="F77" s="12">
        <v>163.87</v>
      </c>
      <c r="G77" s="12">
        <v>0</v>
      </c>
      <c r="H77" s="12">
        <v>52</v>
      </c>
      <c r="I77" s="11">
        <f t="shared" si="24"/>
        <v>2549.58</v>
      </c>
      <c r="J77" s="12">
        <v>235.73</v>
      </c>
      <c r="K77" s="12">
        <v>29.47</v>
      </c>
      <c r="L77" s="11">
        <f t="shared" si="25"/>
        <v>531.49</v>
      </c>
      <c r="M77" s="11">
        <v>0</v>
      </c>
      <c r="N77" s="11">
        <v>0</v>
      </c>
      <c r="O77" s="23">
        <f t="shared" si="26"/>
        <v>3081.07</v>
      </c>
    </row>
    <row r="78" spans="1:15" ht="34.5" customHeight="1" thickTop="1" thickBot="1" x14ac:dyDescent="0.3">
      <c r="A78" s="26" t="s">
        <v>49</v>
      </c>
      <c r="B78" s="18" t="s">
        <v>53</v>
      </c>
      <c r="C78" s="11">
        <v>0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1">
        <f t="shared" si="24"/>
        <v>0</v>
      </c>
      <c r="J78" s="12">
        <v>0</v>
      </c>
      <c r="K78" s="12">
        <v>0</v>
      </c>
      <c r="L78" s="11">
        <f t="shared" si="25"/>
        <v>0</v>
      </c>
      <c r="M78" s="11">
        <v>0</v>
      </c>
      <c r="N78" s="11">
        <v>0</v>
      </c>
      <c r="O78" s="23">
        <f t="shared" si="26"/>
        <v>0</v>
      </c>
    </row>
    <row r="79" spans="1:15" ht="34.5" customHeight="1" thickTop="1" thickBot="1" x14ac:dyDescent="0.3">
      <c r="A79" s="5" t="s">
        <v>26</v>
      </c>
      <c r="B79" s="14"/>
      <c r="C79" s="15">
        <f t="shared" ref="C79:O79" si="27">SUM(C73:C78)</f>
        <v>10263.24</v>
      </c>
      <c r="D79" s="15">
        <f t="shared" si="27"/>
        <v>930.56</v>
      </c>
      <c r="E79" s="15">
        <f t="shared" si="27"/>
        <v>183.18</v>
      </c>
      <c r="F79" s="15">
        <f t="shared" si="27"/>
        <v>655.48</v>
      </c>
      <c r="G79" s="15">
        <f t="shared" si="27"/>
        <v>0</v>
      </c>
      <c r="H79" s="15">
        <f t="shared" si="27"/>
        <v>310.33</v>
      </c>
      <c r="I79" s="15">
        <f t="shared" si="27"/>
        <v>10115.31</v>
      </c>
      <c r="J79" s="15">
        <f t="shared" si="27"/>
        <v>939.87</v>
      </c>
      <c r="K79" s="15">
        <f t="shared" si="27"/>
        <v>117.49</v>
      </c>
      <c r="L79" s="15">
        <f t="shared" si="27"/>
        <v>2171.1</v>
      </c>
      <c r="M79" s="15">
        <f t="shared" si="27"/>
        <v>0</v>
      </c>
      <c r="N79" s="15">
        <f t="shared" si="27"/>
        <v>0</v>
      </c>
      <c r="O79" s="15">
        <f t="shared" si="27"/>
        <v>12286.41</v>
      </c>
    </row>
    <row r="80" spans="1:15" ht="6.75" customHeight="1" thickTop="1" x14ac:dyDescent="0.25"/>
    <row r="81" spans="1:15" ht="34.5" customHeight="1" thickBot="1" x14ac:dyDescent="0.3">
      <c r="A81" s="44" t="s">
        <v>33</v>
      </c>
      <c r="B81" s="44"/>
      <c r="C81" s="17" t="s">
        <v>2</v>
      </c>
      <c r="D81" s="4"/>
      <c r="E81" s="4"/>
      <c r="F81" s="45" t="s">
        <v>3</v>
      </c>
      <c r="G81" s="46"/>
      <c r="H81" s="47"/>
      <c r="I81" s="4"/>
      <c r="J81" s="4"/>
      <c r="K81" s="4"/>
      <c r="L81" s="3" t="s">
        <v>4</v>
      </c>
      <c r="M81" s="4"/>
      <c r="N81" s="4"/>
      <c r="O81" s="21" t="s">
        <v>5</v>
      </c>
    </row>
    <row r="82" spans="1:15" ht="34.5" customHeight="1" thickTop="1" thickBot="1" x14ac:dyDescent="0.3">
      <c r="A82" s="19" t="s">
        <v>6</v>
      </c>
      <c r="B82" s="6" t="s">
        <v>7</v>
      </c>
      <c r="C82" s="7" t="s">
        <v>8</v>
      </c>
      <c r="D82" s="8" t="s">
        <v>9</v>
      </c>
      <c r="E82" s="8" t="s">
        <v>10</v>
      </c>
      <c r="F82" s="16" t="s">
        <v>11</v>
      </c>
      <c r="G82" s="16" t="s">
        <v>12</v>
      </c>
      <c r="H82" s="16" t="s">
        <v>13</v>
      </c>
      <c r="I82" s="5" t="s">
        <v>14</v>
      </c>
      <c r="J82" s="5" t="s">
        <v>15</v>
      </c>
      <c r="K82" s="5" t="s">
        <v>16</v>
      </c>
      <c r="L82" s="6" t="s">
        <v>17</v>
      </c>
      <c r="M82" s="19" t="s">
        <v>18</v>
      </c>
      <c r="N82" s="5" t="s">
        <v>19</v>
      </c>
      <c r="O82" s="22" t="s">
        <v>20</v>
      </c>
    </row>
    <row r="83" spans="1:15" ht="34.5" customHeight="1" thickTop="1" thickBot="1" x14ac:dyDescent="0.3">
      <c r="A83" s="26" t="s">
        <v>21</v>
      </c>
      <c r="B83" s="18" t="s">
        <v>52</v>
      </c>
      <c r="C83" s="11">
        <v>1561.28</v>
      </c>
      <c r="D83" s="12">
        <v>125.14</v>
      </c>
      <c r="E83" s="12">
        <v>0</v>
      </c>
      <c r="F83" s="12">
        <v>163.87</v>
      </c>
      <c r="G83" s="12">
        <v>0</v>
      </c>
      <c r="H83" s="12">
        <v>31.23</v>
      </c>
      <c r="I83" s="11">
        <f t="shared" ref="I83:I88" si="28">C83-D83-E83+F83+H83+G83</f>
        <v>1631.24</v>
      </c>
      <c r="J83" s="12">
        <v>141.56</v>
      </c>
      <c r="K83" s="12">
        <v>17.690000000000001</v>
      </c>
      <c r="L83" s="11">
        <f t="shared" ref="L83:L88" si="29">J83+D83+K83+E83</f>
        <v>284.39</v>
      </c>
      <c r="M83" s="11">
        <v>0</v>
      </c>
      <c r="N83" s="11">
        <v>0</v>
      </c>
      <c r="O83" s="23">
        <f>I83+L83+M83+N83</f>
        <v>1915.63</v>
      </c>
    </row>
    <row r="84" spans="1:15" ht="34.5" customHeight="1" thickTop="1" thickBot="1" x14ac:dyDescent="0.3">
      <c r="A84" s="26" t="s">
        <v>48</v>
      </c>
      <c r="B84" s="18" t="s">
        <v>53</v>
      </c>
      <c r="C84" s="11">
        <v>2600</v>
      </c>
      <c r="D84" s="12">
        <v>224.11</v>
      </c>
      <c r="E84" s="12">
        <v>37.340000000000003</v>
      </c>
      <c r="F84" s="12">
        <v>163.87</v>
      </c>
      <c r="G84" s="12">
        <v>0</v>
      </c>
      <c r="H84" s="12">
        <v>26</v>
      </c>
      <c r="I84" s="11">
        <f t="shared" si="28"/>
        <v>2528.42</v>
      </c>
      <c r="J84" s="12">
        <v>233.42</v>
      </c>
      <c r="K84" s="12">
        <v>29.18</v>
      </c>
      <c r="L84" s="11">
        <f t="shared" si="29"/>
        <v>524.04999999999995</v>
      </c>
      <c r="M84" s="11">
        <v>0</v>
      </c>
      <c r="N84" s="11">
        <v>0</v>
      </c>
      <c r="O84" s="23">
        <f t="shared" ref="O84:O88" si="30">I84+L84+M84+N84</f>
        <v>3052.47</v>
      </c>
    </row>
    <row r="85" spans="1:15" ht="34.5" customHeight="1" thickTop="1" thickBot="1" x14ac:dyDescent="0.3">
      <c r="A85" s="26" t="s">
        <v>22</v>
      </c>
      <c r="B85" s="18" t="s">
        <v>53</v>
      </c>
      <c r="C85" s="11">
        <v>2600</v>
      </c>
      <c r="D85" s="12">
        <v>227.23</v>
      </c>
      <c r="E85" s="12">
        <v>0</v>
      </c>
      <c r="F85" s="12">
        <v>163.87</v>
      </c>
      <c r="G85" s="12">
        <v>0</v>
      </c>
      <c r="H85" s="12">
        <v>52</v>
      </c>
      <c r="I85" s="11">
        <f t="shared" si="28"/>
        <v>2588.64</v>
      </c>
      <c r="J85" s="12">
        <v>235.73</v>
      </c>
      <c r="K85" s="12">
        <v>29.47</v>
      </c>
      <c r="L85" s="11">
        <f t="shared" si="29"/>
        <v>492.43</v>
      </c>
      <c r="M85" s="11">
        <v>0</v>
      </c>
      <c r="N85" s="11">
        <v>0</v>
      </c>
      <c r="O85" s="23">
        <f t="shared" si="30"/>
        <v>3081.07</v>
      </c>
    </row>
    <row r="86" spans="1:15" ht="34.5" customHeight="1" thickTop="1" thickBot="1" x14ac:dyDescent="0.3">
      <c r="A86" s="26" t="s">
        <v>23</v>
      </c>
      <c r="B86" s="18" t="s">
        <v>24</v>
      </c>
      <c r="C86" s="11">
        <v>3501.96</v>
      </c>
      <c r="D86" s="12">
        <v>350.96</v>
      </c>
      <c r="E86" s="12">
        <v>144.12</v>
      </c>
      <c r="F86" s="12">
        <v>163.87</v>
      </c>
      <c r="G86" s="12">
        <v>0</v>
      </c>
      <c r="H86" s="12">
        <v>175.1</v>
      </c>
      <c r="I86" s="11">
        <f t="shared" si="28"/>
        <v>3345.85</v>
      </c>
      <c r="J86" s="12">
        <v>326.85000000000002</v>
      </c>
      <c r="K86" s="12">
        <v>40.86</v>
      </c>
      <c r="L86" s="11">
        <f t="shared" si="29"/>
        <v>862.79</v>
      </c>
      <c r="M86" s="11">
        <v>0</v>
      </c>
      <c r="N86" s="11">
        <v>0</v>
      </c>
      <c r="O86" s="23">
        <f t="shared" si="30"/>
        <v>4208.6400000000003</v>
      </c>
    </row>
    <row r="87" spans="1:15" ht="34.5" customHeight="1" thickTop="1" thickBot="1" x14ac:dyDescent="0.3">
      <c r="A87" s="26" t="s">
        <v>25</v>
      </c>
      <c r="B87" s="18" t="s">
        <v>53</v>
      </c>
      <c r="C87" s="11">
        <v>2600</v>
      </c>
      <c r="D87" s="12">
        <v>227.23</v>
      </c>
      <c r="E87" s="12">
        <v>39.06</v>
      </c>
      <c r="F87" s="12">
        <v>163.87</v>
      </c>
      <c r="G87" s="12">
        <v>0</v>
      </c>
      <c r="H87" s="12">
        <v>52</v>
      </c>
      <c r="I87" s="11">
        <f t="shared" si="28"/>
        <v>2549.58</v>
      </c>
      <c r="J87" s="12">
        <v>235.73</v>
      </c>
      <c r="K87" s="12">
        <v>29.47</v>
      </c>
      <c r="L87" s="11">
        <f t="shared" si="29"/>
        <v>531.49</v>
      </c>
      <c r="M87" s="11">
        <v>0</v>
      </c>
      <c r="N87" s="11">
        <v>0</v>
      </c>
      <c r="O87" s="23">
        <f t="shared" si="30"/>
        <v>3081.07</v>
      </c>
    </row>
    <row r="88" spans="1:15" ht="34.5" customHeight="1" thickTop="1" thickBot="1" x14ac:dyDescent="0.3">
      <c r="A88" s="26" t="s">
        <v>49</v>
      </c>
      <c r="B88" s="18" t="s">
        <v>53</v>
      </c>
      <c r="C88" s="11">
        <v>2600</v>
      </c>
      <c r="D88" s="12">
        <v>220.99</v>
      </c>
      <c r="E88" s="12">
        <v>0</v>
      </c>
      <c r="F88" s="12">
        <v>163.87</v>
      </c>
      <c r="G88" s="12">
        <v>0</v>
      </c>
      <c r="H88" s="12">
        <v>0</v>
      </c>
      <c r="I88" s="11">
        <f t="shared" si="28"/>
        <v>2542.88</v>
      </c>
      <c r="J88" s="12">
        <v>231.11</v>
      </c>
      <c r="K88" s="12">
        <v>28.89</v>
      </c>
      <c r="L88" s="11">
        <f t="shared" si="29"/>
        <v>480.99</v>
      </c>
      <c r="M88" s="11">
        <v>0</v>
      </c>
      <c r="N88" s="11">
        <v>0</v>
      </c>
      <c r="O88" s="23">
        <f t="shared" si="30"/>
        <v>3023.87</v>
      </c>
    </row>
    <row r="89" spans="1:15" ht="34.5" customHeight="1" thickTop="1" thickBot="1" x14ac:dyDescent="0.3">
      <c r="A89" s="5" t="s">
        <v>26</v>
      </c>
      <c r="B89" s="14"/>
      <c r="C89" s="15">
        <f t="shared" ref="C89:O89" si="31">SUM(C83:C88)</f>
        <v>15463.24</v>
      </c>
      <c r="D89" s="15">
        <f t="shared" si="31"/>
        <v>1375.66</v>
      </c>
      <c r="E89" s="15">
        <f t="shared" si="31"/>
        <v>220.52</v>
      </c>
      <c r="F89" s="15">
        <f t="shared" si="31"/>
        <v>983.22</v>
      </c>
      <c r="G89" s="15">
        <f t="shared" si="31"/>
        <v>0</v>
      </c>
      <c r="H89" s="15">
        <f t="shared" si="31"/>
        <v>336.33</v>
      </c>
      <c r="I89" s="15">
        <f t="shared" si="31"/>
        <v>15186.61</v>
      </c>
      <c r="J89" s="15">
        <f t="shared" si="31"/>
        <v>1404.4</v>
      </c>
      <c r="K89" s="15">
        <f t="shared" si="31"/>
        <v>175.56</v>
      </c>
      <c r="L89" s="15">
        <f t="shared" si="31"/>
        <v>3176.14</v>
      </c>
      <c r="M89" s="15">
        <f t="shared" si="31"/>
        <v>0</v>
      </c>
      <c r="N89" s="15">
        <f t="shared" si="31"/>
        <v>0</v>
      </c>
      <c r="O89" s="15">
        <f t="shared" si="31"/>
        <v>18362.75</v>
      </c>
    </row>
    <row r="90" spans="1:15" ht="6.75" customHeight="1" thickTop="1" x14ac:dyDescent="0.25"/>
    <row r="91" spans="1:15" ht="34.5" customHeight="1" thickBot="1" x14ac:dyDescent="0.3">
      <c r="A91" s="44" t="s">
        <v>34</v>
      </c>
      <c r="B91" s="44"/>
      <c r="C91" s="17" t="s">
        <v>2</v>
      </c>
      <c r="D91" s="4"/>
      <c r="E91" s="4"/>
      <c r="F91" s="45" t="s">
        <v>3</v>
      </c>
      <c r="G91" s="46"/>
      <c r="H91" s="47"/>
      <c r="I91" s="4"/>
      <c r="J91" s="4"/>
      <c r="K91" s="4"/>
      <c r="L91" s="3" t="s">
        <v>4</v>
      </c>
      <c r="M91" s="4"/>
      <c r="N91" s="4"/>
      <c r="O91" s="21" t="s">
        <v>5</v>
      </c>
    </row>
    <row r="92" spans="1:15" ht="34.5" customHeight="1" thickTop="1" thickBot="1" x14ac:dyDescent="0.3">
      <c r="A92" s="19" t="s">
        <v>6</v>
      </c>
      <c r="B92" s="6" t="s">
        <v>7</v>
      </c>
      <c r="C92" s="7" t="s">
        <v>8</v>
      </c>
      <c r="D92" s="8" t="s">
        <v>9</v>
      </c>
      <c r="E92" s="8" t="s">
        <v>10</v>
      </c>
      <c r="F92" s="16" t="s">
        <v>11</v>
      </c>
      <c r="G92" s="16" t="s">
        <v>12</v>
      </c>
      <c r="H92" s="16" t="s">
        <v>13</v>
      </c>
      <c r="I92" s="5" t="s">
        <v>14</v>
      </c>
      <c r="J92" s="5" t="s">
        <v>15</v>
      </c>
      <c r="K92" s="5" t="s">
        <v>16</v>
      </c>
      <c r="L92" s="6" t="s">
        <v>17</v>
      </c>
      <c r="M92" s="19" t="s">
        <v>18</v>
      </c>
      <c r="N92" s="5" t="s">
        <v>19</v>
      </c>
      <c r="O92" s="22" t="s">
        <v>20</v>
      </c>
    </row>
    <row r="93" spans="1:15" ht="34.5" customHeight="1" thickTop="1" thickBot="1" x14ac:dyDescent="0.3">
      <c r="A93" s="26" t="s">
        <v>21</v>
      </c>
      <c r="B93" s="18" t="s">
        <v>52</v>
      </c>
      <c r="C93" s="11">
        <v>1561.28</v>
      </c>
      <c r="D93" s="12">
        <v>125.14</v>
      </c>
      <c r="E93" s="12">
        <v>0</v>
      </c>
      <c r="F93" s="12">
        <v>163.87</v>
      </c>
      <c r="G93" s="12">
        <v>0</v>
      </c>
      <c r="H93" s="12">
        <v>31.23</v>
      </c>
      <c r="I93" s="11">
        <f t="shared" ref="I93:I98" si="32">C93-D93-E93+F93+H93+G93</f>
        <v>1631.24</v>
      </c>
      <c r="J93" s="12">
        <v>141.56</v>
      </c>
      <c r="K93" s="12">
        <v>17.690000000000001</v>
      </c>
      <c r="L93" s="11">
        <f t="shared" ref="L93:L98" si="33">J93+D93+K93+E93</f>
        <v>284.39</v>
      </c>
      <c r="M93" s="11">
        <v>0</v>
      </c>
      <c r="N93" s="11">
        <v>0</v>
      </c>
      <c r="O93" s="23">
        <f>I93+L93+M93+N93</f>
        <v>1915.63</v>
      </c>
    </row>
    <row r="94" spans="1:15" ht="34.5" customHeight="1" thickTop="1" thickBot="1" x14ac:dyDescent="0.3">
      <c r="A94" s="26" t="s">
        <v>48</v>
      </c>
      <c r="B94" s="18" t="s">
        <v>53</v>
      </c>
      <c r="C94" s="11">
        <v>2600</v>
      </c>
      <c r="D94" s="12">
        <v>224.11</v>
      </c>
      <c r="E94" s="12">
        <v>37.340000000000003</v>
      </c>
      <c r="F94" s="12">
        <v>163.87</v>
      </c>
      <c r="G94" s="12">
        <v>0</v>
      </c>
      <c r="H94" s="12">
        <v>26</v>
      </c>
      <c r="I94" s="11">
        <f t="shared" si="32"/>
        <v>2528.42</v>
      </c>
      <c r="J94" s="12">
        <v>233.42</v>
      </c>
      <c r="K94" s="12">
        <v>29.18</v>
      </c>
      <c r="L94" s="11">
        <f t="shared" si="33"/>
        <v>524.04999999999995</v>
      </c>
      <c r="M94" s="11">
        <v>0</v>
      </c>
      <c r="N94" s="11">
        <v>0</v>
      </c>
      <c r="O94" s="23">
        <f t="shared" ref="O94:O98" si="34">I94+L94+M94+N94</f>
        <v>3052.47</v>
      </c>
    </row>
    <row r="95" spans="1:15" ht="34.5" customHeight="1" thickTop="1" thickBot="1" x14ac:dyDescent="0.3">
      <c r="A95" s="26" t="s">
        <v>22</v>
      </c>
      <c r="B95" s="18" t="s">
        <v>53</v>
      </c>
      <c r="C95" s="11">
        <v>2600</v>
      </c>
      <c r="D95" s="12">
        <v>227.23</v>
      </c>
      <c r="E95" s="12">
        <v>0</v>
      </c>
      <c r="F95" s="12">
        <v>163.87</v>
      </c>
      <c r="G95" s="12">
        <v>0</v>
      </c>
      <c r="H95" s="12">
        <v>52</v>
      </c>
      <c r="I95" s="11">
        <f t="shared" si="32"/>
        <v>2588.64</v>
      </c>
      <c r="J95" s="12">
        <v>235.73</v>
      </c>
      <c r="K95" s="12">
        <v>29.47</v>
      </c>
      <c r="L95" s="11">
        <f t="shared" si="33"/>
        <v>492.43</v>
      </c>
      <c r="M95" s="11">
        <v>0</v>
      </c>
      <c r="N95" s="11">
        <v>0</v>
      </c>
      <c r="O95" s="23">
        <f t="shared" si="34"/>
        <v>3081.07</v>
      </c>
    </row>
    <row r="96" spans="1:15" ht="34.5" customHeight="1" thickTop="1" thickBot="1" x14ac:dyDescent="0.3">
      <c r="A96" s="26" t="s">
        <v>23</v>
      </c>
      <c r="B96" s="18" t="s">
        <v>24</v>
      </c>
      <c r="C96" s="11">
        <v>3501.96</v>
      </c>
      <c r="D96" s="12">
        <v>350.96</v>
      </c>
      <c r="E96" s="12">
        <v>144.12</v>
      </c>
      <c r="F96" s="12">
        <v>163.87</v>
      </c>
      <c r="G96" s="12">
        <v>0</v>
      </c>
      <c r="H96" s="12">
        <v>175.1</v>
      </c>
      <c r="I96" s="11">
        <f t="shared" si="32"/>
        <v>3345.85</v>
      </c>
      <c r="J96" s="12">
        <v>326.85000000000002</v>
      </c>
      <c r="K96" s="12">
        <v>40.86</v>
      </c>
      <c r="L96" s="11">
        <f t="shared" si="33"/>
        <v>862.79</v>
      </c>
      <c r="M96" s="11">
        <v>0</v>
      </c>
      <c r="N96" s="11">
        <v>0</v>
      </c>
      <c r="O96" s="23">
        <f t="shared" si="34"/>
        <v>4208.6400000000003</v>
      </c>
    </row>
    <row r="97" spans="1:15" ht="34.5" customHeight="1" thickTop="1" thickBot="1" x14ac:dyDescent="0.3">
      <c r="A97" s="26" t="s">
        <v>25</v>
      </c>
      <c r="B97" s="18" t="s">
        <v>53</v>
      </c>
      <c r="C97" s="11">
        <v>2600</v>
      </c>
      <c r="D97" s="12">
        <v>227.23</v>
      </c>
      <c r="E97" s="12">
        <v>39.06</v>
      </c>
      <c r="F97" s="12">
        <v>163.87</v>
      </c>
      <c r="G97" s="12">
        <v>0</v>
      </c>
      <c r="H97" s="12">
        <v>52</v>
      </c>
      <c r="I97" s="11">
        <f t="shared" si="32"/>
        <v>2549.58</v>
      </c>
      <c r="J97" s="12">
        <v>235.73</v>
      </c>
      <c r="K97" s="12">
        <v>29.47</v>
      </c>
      <c r="L97" s="11">
        <f t="shared" si="33"/>
        <v>531.49</v>
      </c>
      <c r="M97" s="11">
        <v>0</v>
      </c>
      <c r="N97" s="11">
        <v>0</v>
      </c>
      <c r="O97" s="23">
        <f t="shared" si="34"/>
        <v>3081.07</v>
      </c>
    </row>
    <row r="98" spans="1:15" ht="34.5" customHeight="1" thickTop="1" thickBot="1" x14ac:dyDescent="0.3">
      <c r="A98" s="26" t="s">
        <v>49</v>
      </c>
      <c r="B98" s="18" t="s">
        <v>53</v>
      </c>
      <c r="C98" s="11">
        <v>2600</v>
      </c>
      <c r="D98" s="12">
        <v>220.99</v>
      </c>
      <c r="E98" s="12">
        <v>0</v>
      </c>
      <c r="F98" s="12">
        <v>163.87</v>
      </c>
      <c r="G98" s="12">
        <v>0</v>
      </c>
      <c r="H98" s="12">
        <v>0</v>
      </c>
      <c r="I98" s="11">
        <f t="shared" si="32"/>
        <v>2542.88</v>
      </c>
      <c r="J98" s="12">
        <v>231.11</v>
      </c>
      <c r="K98" s="12">
        <v>28.89</v>
      </c>
      <c r="L98" s="11">
        <f t="shared" si="33"/>
        <v>480.99</v>
      </c>
      <c r="M98" s="11">
        <v>0</v>
      </c>
      <c r="N98" s="11">
        <v>0</v>
      </c>
      <c r="O98" s="23">
        <f t="shared" si="34"/>
        <v>3023.87</v>
      </c>
    </row>
    <row r="99" spans="1:15" ht="34.5" customHeight="1" thickTop="1" thickBot="1" x14ac:dyDescent="0.3">
      <c r="A99" s="5" t="s">
        <v>26</v>
      </c>
      <c r="B99" s="14"/>
      <c r="C99" s="15">
        <f t="shared" ref="C99:O99" si="35">SUM(C93:C98)</f>
        <v>15463.24</v>
      </c>
      <c r="D99" s="15">
        <f t="shared" si="35"/>
        <v>1375.66</v>
      </c>
      <c r="E99" s="15">
        <f t="shared" si="35"/>
        <v>220.52</v>
      </c>
      <c r="F99" s="15">
        <f t="shared" si="35"/>
        <v>983.22</v>
      </c>
      <c r="G99" s="15">
        <f t="shared" si="35"/>
        <v>0</v>
      </c>
      <c r="H99" s="15">
        <f t="shared" si="35"/>
        <v>336.33</v>
      </c>
      <c r="I99" s="15">
        <f t="shared" si="35"/>
        <v>15186.61</v>
      </c>
      <c r="J99" s="15">
        <f t="shared" si="35"/>
        <v>1404.4</v>
      </c>
      <c r="K99" s="15">
        <f t="shared" si="35"/>
        <v>175.56</v>
      </c>
      <c r="L99" s="15">
        <f t="shared" si="35"/>
        <v>3176.14</v>
      </c>
      <c r="M99" s="15">
        <f t="shared" si="35"/>
        <v>0</v>
      </c>
      <c r="N99" s="15">
        <f t="shared" si="35"/>
        <v>0</v>
      </c>
      <c r="O99" s="15">
        <f t="shared" si="35"/>
        <v>18362.75</v>
      </c>
    </row>
    <row r="100" spans="1:15" ht="7.5" customHeight="1" thickTop="1" x14ac:dyDescent="0.25"/>
    <row r="101" spans="1:15" ht="34.5" customHeight="1" thickBot="1" x14ac:dyDescent="0.3">
      <c r="A101" s="44" t="s">
        <v>35</v>
      </c>
      <c r="B101" s="44"/>
      <c r="C101" s="17" t="s">
        <v>2</v>
      </c>
      <c r="D101" s="4"/>
      <c r="E101" s="4"/>
      <c r="F101" s="45" t="s">
        <v>3</v>
      </c>
      <c r="G101" s="46"/>
      <c r="H101" s="47"/>
      <c r="I101" s="4"/>
      <c r="J101" s="4"/>
      <c r="K101" s="4"/>
      <c r="L101" s="3" t="s">
        <v>4</v>
      </c>
      <c r="M101" s="4"/>
      <c r="N101" s="4"/>
      <c r="O101" s="21" t="s">
        <v>5</v>
      </c>
    </row>
    <row r="102" spans="1:15" ht="34.5" customHeight="1" thickTop="1" thickBot="1" x14ac:dyDescent="0.3">
      <c r="A102" s="19" t="s">
        <v>6</v>
      </c>
      <c r="B102" s="6" t="s">
        <v>7</v>
      </c>
      <c r="C102" s="7" t="s">
        <v>8</v>
      </c>
      <c r="D102" s="8" t="s">
        <v>9</v>
      </c>
      <c r="E102" s="8" t="s">
        <v>10</v>
      </c>
      <c r="F102" s="16" t="s">
        <v>11</v>
      </c>
      <c r="G102" s="16" t="s">
        <v>12</v>
      </c>
      <c r="H102" s="16" t="s">
        <v>13</v>
      </c>
      <c r="I102" s="5" t="s">
        <v>14</v>
      </c>
      <c r="J102" s="5" t="s">
        <v>15</v>
      </c>
      <c r="K102" s="5" t="s">
        <v>16</v>
      </c>
      <c r="L102" s="6" t="s">
        <v>17</v>
      </c>
      <c r="M102" s="19" t="s">
        <v>18</v>
      </c>
      <c r="N102" s="5" t="s">
        <v>19</v>
      </c>
      <c r="O102" s="22" t="s">
        <v>20</v>
      </c>
    </row>
    <row r="103" spans="1:15" ht="34.5" customHeight="1" thickTop="1" thickBot="1" x14ac:dyDescent="0.3">
      <c r="A103" s="26" t="s">
        <v>21</v>
      </c>
      <c r="B103" s="18" t="s">
        <v>52</v>
      </c>
      <c r="C103" s="11">
        <v>1561.28</v>
      </c>
      <c r="D103" s="12">
        <v>125.14</v>
      </c>
      <c r="E103" s="12">
        <v>0</v>
      </c>
      <c r="F103" s="12">
        <v>163.87</v>
      </c>
      <c r="G103" s="12">
        <v>0</v>
      </c>
      <c r="H103" s="12">
        <v>31.23</v>
      </c>
      <c r="I103" s="11">
        <f t="shared" ref="I103:I108" si="36">C103-D103-E103+F103+H103+G103</f>
        <v>1631.24</v>
      </c>
      <c r="J103" s="12">
        <v>141.56</v>
      </c>
      <c r="K103" s="12">
        <v>17.690000000000001</v>
      </c>
      <c r="L103" s="11">
        <f t="shared" ref="L103:L108" si="37">J103+D103+K103+E103</f>
        <v>284.39</v>
      </c>
      <c r="M103" s="11">
        <v>0</v>
      </c>
      <c r="N103" s="11">
        <v>0</v>
      </c>
      <c r="O103" s="23">
        <f>I103+L103+M103+N103</f>
        <v>1915.63</v>
      </c>
    </row>
    <row r="104" spans="1:15" ht="34.5" customHeight="1" thickTop="1" thickBot="1" x14ac:dyDescent="0.3">
      <c r="A104" s="26" t="s">
        <v>48</v>
      </c>
      <c r="B104" s="18" t="s">
        <v>53</v>
      </c>
      <c r="C104" s="11">
        <v>2600</v>
      </c>
      <c r="D104" s="12">
        <v>224.11</v>
      </c>
      <c r="E104" s="12">
        <v>37.340000000000003</v>
      </c>
      <c r="F104" s="12">
        <v>163.87</v>
      </c>
      <c r="G104" s="12">
        <v>0</v>
      </c>
      <c r="H104" s="12">
        <v>26</v>
      </c>
      <c r="I104" s="11">
        <f t="shared" si="36"/>
        <v>2528.42</v>
      </c>
      <c r="J104" s="12">
        <v>233.42</v>
      </c>
      <c r="K104" s="12">
        <v>29.18</v>
      </c>
      <c r="L104" s="11">
        <f t="shared" si="37"/>
        <v>524.04999999999995</v>
      </c>
      <c r="M104" s="11">
        <v>0</v>
      </c>
      <c r="N104" s="11">
        <v>0</v>
      </c>
      <c r="O104" s="23">
        <f t="shared" ref="O104:O108" si="38">I104+L104+M104+N104</f>
        <v>3052.47</v>
      </c>
    </row>
    <row r="105" spans="1:15" ht="34.5" customHeight="1" thickTop="1" thickBot="1" x14ac:dyDescent="0.3">
      <c r="A105" s="26" t="s">
        <v>22</v>
      </c>
      <c r="B105" s="18" t="s">
        <v>53</v>
      </c>
      <c r="C105" s="11">
        <v>2600</v>
      </c>
      <c r="D105" s="12">
        <v>227.23</v>
      </c>
      <c r="E105" s="12">
        <v>0</v>
      </c>
      <c r="F105" s="12">
        <v>163.87</v>
      </c>
      <c r="G105" s="12">
        <v>0</v>
      </c>
      <c r="H105" s="12">
        <v>52</v>
      </c>
      <c r="I105" s="11">
        <f t="shared" si="36"/>
        <v>2588.64</v>
      </c>
      <c r="J105" s="12">
        <v>235.73</v>
      </c>
      <c r="K105" s="12">
        <v>29.47</v>
      </c>
      <c r="L105" s="11">
        <f t="shared" si="37"/>
        <v>492.43</v>
      </c>
      <c r="M105" s="11">
        <v>0</v>
      </c>
      <c r="N105" s="11">
        <v>0</v>
      </c>
      <c r="O105" s="23">
        <f t="shared" si="38"/>
        <v>3081.07</v>
      </c>
    </row>
    <row r="106" spans="1:15" ht="34.5" customHeight="1" thickTop="1" thickBot="1" x14ac:dyDescent="0.3">
      <c r="A106" s="26" t="s">
        <v>23</v>
      </c>
      <c r="B106" s="18" t="s">
        <v>24</v>
      </c>
      <c r="C106" s="11">
        <v>3501.96</v>
      </c>
      <c r="D106" s="12">
        <v>350.96</v>
      </c>
      <c r="E106" s="12">
        <v>144.12</v>
      </c>
      <c r="F106" s="12">
        <v>163.87</v>
      </c>
      <c r="G106" s="12">
        <v>0</v>
      </c>
      <c r="H106" s="12">
        <v>175.1</v>
      </c>
      <c r="I106" s="11">
        <f t="shared" si="36"/>
        <v>3345.85</v>
      </c>
      <c r="J106" s="12">
        <v>326.85000000000002</v>
      </c>
      <c r="K106" s="12">
        <v>40.86</v>
      </c>
      <c r="L106" s="11">
        <f t="shared" si="37"/>
        <v>862.79</v>
      </c>
      <c r="M106" s="11">
        <v>0</v>
      </c>
      <c r="N106" s="11">
        <v>0</v>
      </c>
      <c r="O106" s="23">
        <f t="shared" si="38"/>
        <v>4208.6400000000003</v>
      </c>
    </row>
    <row r="107" spans="1:15" ht="34.5" customHeight="1" thickTop="1" thickBot="1" x14ac:dyDescent="0.3">
      <c r="A107" s="26" t="s">
        <v>25</v>
      </c>
      <c r="B107" s="18" t="s">
        <v>53</v>
      </c>
      <c r="C107" s="11">
        <v>2600</v>
      </c>
      <c r="D107" s="12">
        <v>227.23</v>
      </c>
      <c r="E107" s="12">
        <v>39.06</v>
      </c>
      <c r="F107" s="12">
        <v>163.87</v>
      </c>
      <c r="G107" s="12">
        <v>0</v>
      </c>
      <c r="H107" s="12">
        <v>52</v>
      </c>
      <c r="I107" s="11">
        <f t="shared" si="36"/>
        <v>2549.58</v>
      </c>
      <c r="J107" s="12">
        <v>235.73</v>
      </c>
      <c r="K107" s="12">
        <v>29.47</v>
      </c>
      <c r="L107" s="11">
        <f t="shared" si="37"/>
        <v>531.49</v>
      </c>
      <c r="M107" s="11">
        <v>0</v>
      </c>
      <c r="N107" s="11">
        <v>0</v>
      </c>
      <c r="O107" s="23">
        <f t="shared" si="38"/>
        <v>3081.07</v>
      </c>
    </row>
    <row r="108" spans="1:15" ht="34.5" customHeight="1" thickTop="1" thickBot="1" x14ac:dyDescent="0.3">
      <c r="A108" s="26" t="s">
        <v>49</v>
      </c>
      <c r="B108" s="18" t="s">
        <v>53</v>
      </c>
      <c r="C108" s="11">
        <v>2600</v>
      </c>
      <c r="D108" s="12">
        <v>220.99</v>
      </c>
      <c r="E108" s="12">
        <v>0</v>
      </c>
      <c r="F108" s="12">
        <v>163.87</v>
      </c>
      <c r="G108" s="12">
        <v>0</v>
      </c>
      <c r="H108" s="12">
        <v>0</v>
      </c>
      <c r="I108" s="11">
        <f t="shared" si="36"/>
        <v>2542.88</v>
      </c>
      <c r="J108" s="12">
        <v>231.11</v>
      </c>
      <c r="K108" s="12">
        <v>28.89</v>
      </c>
      <c r="L108" s="11">
        <f t="shared" si="37"/>
        <v>480.99</v>
      </c>
      <c r="M108" s="11">
        <v>0</v>
      </c>
      <c r="N108" s="11">
        <v>0</v>
      </c>
      <c r="O108" s="23">
        <f t="shared" si="38"/>
        <v>3023.87</v>
      </c>
    </row>
    <row r="109" spans="1:15" ht="34.5" customHeight="1" thickTop="1" thickBot="1" x14ac:dyDescent="0.3">
      <c r="A109" s="5" t="s">
        <v>26</v>
      </c>
      <c r="B109" s="14"/>
      <c r="C109" s="15">
        <f t="shared" ref="C109:O109" si="39">SUM(C103:C108)</f>
        <v>15463.24</v>
      </c>
      <c r="D109" s="15">
        <f t="shared" si="39"/>
        <v>1375.66</v>
      </c>
      <c r="E109" s="15">
        <f t="shared" si="39"/>
        <v>220.52</v>
      </c>
      <c r="F109" s="15">
        <f t="shared" si="39"/>
        <v>983.22</v>
      </c>
      <c r="G109" s="15">
        <f t="shared" si="39"/>
        <v>0</v>
      </c>
      <c r="H109" s="15">
        <f t="shared" si="39"/>
        <v>336.33</v>
      </c>
      <c r="I109" s="15">
        <f t="shared" si="39"/>
        <v>15186.61</v>
      </c>
      <c r="J109" s="15">
        <f t="shared" si="39"/>
        <v>1404.4</v>
      </c>
      <c r="K109" s="15">
        <f t="shared" si="39"/>
        <v>175.56</v>
      </c>
      <c r="L109" s="15">
        <f t="shared" si="39"/>
        <v>3176.14</v>
      </c>
      <c r="M109" s="15">
        <f t="shared" si="39"/>
        <v>0</v>
      </c>
      <c r="N109" s="15">
        <f t="shared" si="39"/>
        <v>0</v>
      </c>
      <c r="O109" s="15">
        <f t="shared" si="39"/>
        <v>18362.75</v>
      </c>
    </row>
    <row r="110" spans="1:15" ht="9" customHeight="1" thickTop="1" x14ac:dyDescent="0.25"/>
    <row r="111" spans="1:15" ht="34.5" customHeight="1" thickBot="1" x14ac:dyDescent="0.3">
      <c r="A111" s="44" t="s">
        <v>36</v>
      </c>
      <c r="B111" s="44"/>
      <c r="C111" s="17" t="s">
        <v>2</v>
      </c>
      <c r="D111" s="4"/>
      <c r="E111" s="4"/>
      <c r="F111" s="45" t="s">
        <v>3</v>
      </c>
      <c r="G111" s="46"/>
      <c r="H111" s="47"/>
      <c r="I111" s="4"/>
      <c r="J111" s="4"/>
      <c r="K111" s="4"/>
      <c r="L111" s="3" t="s">
        <v>4</v>
      </c>
      <c r="M111" s="4"/>
      <c r="N111" s="4"/>
      <c r="O111" s="21" t="s">
        <v>5</v>
      </c>
    </row>
    <row r="112" spans="1:15" ht="34.5" customHeight="1" thickTop="1" thickBot="1" x14ac:dyDescent="0.3">
      <c r="A112" s="19" t="s">
        <v>6</v>
      </c>
      <c r="B112" s="6" t="s">
        <v>7</v>
      </c>
      <c r="C112" s="7" t="s">
        <v>8</v>
      </c>
      <c r="D112" s="8" t="s">
        <v>9</v>
      </c>
      <c r="E112" s="8" t="s">
        <v>10</v>
      </c>
      <c r="F112" s="16" t="s">
        <v>11</v>
      </c>
      <c r="G112" s="16" t="s">
        <v>12</v>
      </c>
      <c r="H112" s="16" t="s">
        <v>13</v>
      </c>
      <c r="I112" s="5" t="s">
        <v>14</v>
      </c>
      <c r="J112" s="5" t="s">
        <v>15</v>
      </c>
      <c r="K112" s="5" t="s">
        <v>16</v>
      </c>
      <c r="L112" s="6" t="s">
        <v>17</v>
      </c>
      <c r="M112" s="19" t="s">
        <v>18</v>
      </c>
      <c r="N112" s="5" t="s">
        <v>19</v>
      </c>
      <c r="O112" s="22" t="s">
        <v>20</v>
      </c>
    </row>
    <row r="113" spans="1:17" ht="34.5" customHeight="1" thickTop="1" thickBot="1" x14ac:dyDescent="0.3">
      <c r="A113" s="26" t="s">
        <v>21</v>
      </c>
      <c r="B113" s="18" t="s">
        <v>52</v>
      </c>
      <c r="C113" s="11">
        <v>1561.28</v>
      </c>
      <c r="D113" s="12">
        <v>125.14</v>
      </c>
      <c r="E113" s="12">
        <v>0</v>
      </c>
      <c r="F113" s="12">
        <v>163.87</v>
      </c>
      <c r="G113" s="12">
        <v>0</v>
      </c>
      <c r="H113" s="12">
        <v>31.23</v>
      </c>
      <c r="I113" s="11">
        <f t="shared" ref="I113:I118" si="40">C113-D113-E113+F113+H113+G113</f>
        <v>1631.24</v>
      </c>
      <c r="J113" s="12">
        <v>141.56</v>
      </c>
      <c r="K113" s="12">
        <v>17.690000000000001</v>
      </c>
      <c r="L113" s="11">
        <f t="shared" ref="L113:L118" si="41">J113+D113+K113+E113</f>
        <v>284.39</v>
      </c>
      <c r="M113" s="11">
        <v>0</v>
      </c>
      <c r="N113" s="11">
        <v>780.64</v>
      </c>
      <c r="O113" s="23">
        <f>I113+L113+M113+N113</f>
        <v>2696.27</v>
      </c>
      <c r="Q113" s="25"/>
    </row>
    <row r="114" spans="1:17" ht="34.5" customHeight="1" thickTop="1" thickBot="1" x14ac:dyDescent="0.3">
      <c r="A114" s="26" t="s">
        <v>48</v>
      </c>
      <c r="B114" s="18" t="s">
        <v>53</v>
      </c>
      <c r="C114" s="11">
        <v>2600</v>
      </c>
      <c r="D114" s="12">
        <v>224.11</v>
      </c>
      <c r="E114" s="12">
        <v>37.340000000000003</v>
      </c>
      <c r="F114" s="12">
        <v>163.87</v>
      </c>
      <c r="G114" s="12">
        <v>0</v>
      </c>
      <c r="H114" s="12">
        <v>26</v>
      </c>
      <c r="I114" s="11">
        <f t="shared" si="40"/>
        <v>2528.42</v>
      </c>
      <c r="J114" s="12">
        <v>233.42</v>
      </c>
      <c r="K114" s="12">
        <v>29.18</v>
      </c>
      <c r="L114" s="11">
        <f t="shared" si="41"/>
        <v>524.04999999999995</v>
      </c>
      <c r="M114" s="11">
        <v>0</v>
      </c>
      <c r="N114" s="11">
        <v>1300</v>
      </c>
      <c r="O114" s="23">
        <f t="shared" ref="O114:O118" si="42">I114+L114+M114+N114</f>
        <v>4352.47</v>
      </c>
      <c r="Q114" s="25"/>
    </row>
    <row r="115" spans="1:17" ht="34.5" customHeight="1" thickTop="1" thickBot="1" x14ac:dyDescent="0.3">
      <c r="A115" s="26" t="s">
        <v>22</v>
      </c>
      <c r="B115" s="18" t="s">
        <v>53</v>
      </c>
      <c r="C115" s="11">
        <v>2600</v>
      </c>
      <c r="D115" s="12">
        <v>227.23</v>
      </c>
      <c r="E115" s="12">
        <v>0</v>
      </c>
      <c r="F115" s="12">
        <v>163.87</v>
      </c>
      <c r="G115" s="12">
        <v>0</v>
      </c>
      <c r="H115" s="12">
        <v>52</v>
      </c>
      <c r="I115" s="11">
        <f t="shared" si="40"/>
        <v>2588.64</v>
      </c>
      <c r="J115" s="12">
        <v>235.73</v>
      </c>
      <c r="K115" s="12">
        <v>29.47</v>
      </c>
      <c r="L115" s="11">
        <f t="shared" si="41"/>
        <v>492.43</v>
      </c>
      <c r="M115" s="11">
        <v>0</v>
      </c>
      <c r="N115" s="11">
        <v>1300</v>
      </c>
      <c r="O115" s="23">
        <f t="shared" si="42"/>
        <v>4381.07</v>
      </c>
      <c r="Q115" s="25"/>
    </row>
    <row r="116" spans="1:17" ht="34.5" customHeight="1" thickTop="1" thickBot="1" x14ac:dyDescent="0.3">
      <c r="A116" s="26" t="s">
        <v>23</v>
      </c>
      <c r="B116" s="18" t="s">
        <v>24</v>
      </c>
      <c r="C116" s="11">
        <v>3501.96</v>
      </c>
      <c r="D116" s="12">
        <v>350.96</v>
      </c>
      <c r="E116" s="12">
        <v>144.12</v>
      </c>
      <c r="F116" s="12">
        <v>163.87</v>
      </c>
      <c r="G116" s="12">
        <v>0</v>
      </c>
      <c r="H116" s="12">
        <v>175.1</v>
      </c>
      <c r="I116" s="11">
        <f t="shared" si="40"/>
        <v>3345.85</v>
      </c>
      <c r="J116" s="12">
        <v>326.85000000000002</v>
      </c>
      <c r="K116" s="12">
        <v>40.86</v>
      </c>
      <c r="L116" s="11">
        <f t="shared" si="41"/>
        <v>862.79</v>
      </c>
      <c r="M116" s="11">
        <v>0</v>
      </c>
      <c r="N116" s="11">
        <v>1750.98</v>
      </c>
      <c r="O116" s="23">
        <f t="shared" si="42"/>
        <v>5959.62</v>
      </c>
      <c r="Q116" s="25"/>
    </row>
    <row r="117" spans="1:17" ht="34.5" customHeight="1" thickTop="1" thickBot="1" x14ac:dyDescent="0.3">
      <c r="A117" s="26" t="s">
        <v>25</v>
      </c>
      <c r="B117" s="18" t="s">
        <v>53</v>
      </c>
      <c r="C117" s="11">
        <v>2600</v>
      </c>
      <c r="D117" s="12">
        <v>227.23</v>
      </c>
      <c r="E117" s="12">
        <v>39.06</v>
      </c>
      <c r="F117" s="12">
        <v>163.87</v>
      </c>
      <c r="G117" s="12">
        <v>0</v>
      </c>
      <c r="H117" s="12">
        <v>52</v>
      </c>
      <c r="I117" s="11">
        <f t="shared" si="40"/>
        <v>2549.58</v>
      </c>
      <c r="J117" s="12">
        <v>235.73</v>
      </c>
      <c r="K117" s="12">
        <v>29.47</v>
      </c>
      <c r="L117" s="11">
        <f t="shared" si="41"/>
        <v>531.49</v>
      </c>
      <c r="M117" s="11">
        <v>0</v>
      </c>
      <c r="N117" s="11">
        <v>1300</v>
      </c>
      <c r="O117" s="23">
        <f t="shared" si="42"/>
        <v>4381.07</v>
      </c>
      <c r="Q117" s="25"/>
    </row>
    <row r="118" spans="1:17" ht="34.5" customHeight="1" thickTop="1" thickBot="1" x14ac:dyDescent="0.3">
      <c r="A118" s="26" t="s">
        <v>49</v>
      </c>
      <c r="B118" s="18" t="s">
        <v>53</v>
      </c>
      <c r="C118" s="11">
        <v>2600</v>
      </c>
      <c r="D118" s="12">
        <v>220.99</v>
      </c>
      <c r="E118" s="12">
        <v>0</v>
      </c>
      <c r="F118" s="12">
        <v>163.87</v>
      </c>
      <c r="G118" s="12">
        <v>0</v>
      </c>
      <c r="H118" s="12">
        <v>0</v>
      </c>
      <c r="I118" s="11">
        <f t="shared" si="40"/>
        <v>2542.88</v>
      </c>
      <c r="J118" s="12">
        <v>231.11</v>
      </c>
      <c r="K118" s="12">
        <v>28.89</v>
      </c>
      <c r="L118" s="11">
        <f t="shared" si="41"/>
        <v>480.99</v>
      </c>
      <c r="M118" s="11">
        <v>0</v>
      </c>
      <c r="N118" s="11">
        <v>1300</v>
      </c>
      <c r="O118" s="23">
        <f t="shared" si="42"/>
        <v>4323.87</v>
      </c>
      <c r="Q118" s="25"/>
    </row>
    <row r="119" spans="1:17" ht="34.5" customHeight="1" thickTop="1" thickBot="1" x14ac:dyDescent="0.3">
      <c r="A119" s="5" t="s">
        <v>26</v>
      </c>
      <c r="B119" s="14"/>
      <c r="C119" s="15">
        <f t="shared" ref="C119:O119" si="43">SUM(C113:C118)</f>
        <v>15463.24</v>
      </c>
      <c r="D119" s="15">
        <f t="shared" si="43"/>
        <v>1375.66</v>
      </c>
      <c r="E119" s="15">
        <f t="shared" si="43"/>
        <v>220.52</v>
      </c>
      <c r="F119" s="15">
        <f t="shared" si="43"/>
        <v>983.22</v>
      </c>
      <c r="G119" s="15">
        <f t="shared" si="43"/>
        <v>0</v>
      </c>
      <c r="H119" s="15">
        <f t="shared" si="43"/>
        <v>336.33</v>
      </c>
      <c r="I119" s="15">
        <f t="shared" si="43"/>
        <v>15186.61</v>
      </c>
      <c r="J119" s="15">
        <f t="shared" si="43"/>
        <v>1404.4</v>
      </c>
      <c r="K119" s="15">
        <f t="shared" si="43"/>
        <v>175.56</v>
      </c>
      <c r="L119" s="15">
        <f t="shared" si="43"/>
        <v>3176.14</v>
      </c>
      <c r="M119" s="15">
        <f t="shared" si="43"/>
        <v>0</v>
      </c>
      <c r="N119" s="15">
        <f t="shared" si="43"/>
        <v>7731.62</v>
      </c>
      <c r="O119" s="15">
        <f t="shared" si="43"/>
        <v>26094.37</v>
      </c>
    </row>
    <row r="120" spans="1:17" ht="5.25" customHeight="1" thickTop="1" x14ac:dyDescent="0.25"/>
    <row r="121" spans="1:17" ht="34.5" customHeight="1" thickBot="1" x14ac:dyDescent="0.3">
      <c r="A121" s="44" t="s">
        <v>37</v>
      </c>
      <c r="B121" s="44"/>
      <c r="C121" s="17" t="s">
        <v>2</v>
      </c>
      <c r="D121" s="4"/>
      <c r="E121" s="4"/>
      <c r="F121" s="45" t="s">
        <v>3</v>
      </c>
      <c r="G121" s="46"/>
      <c r="H121" s="47"/>
      <c r="I121" s="4"/>
      <c r="J121" s="4"/>
      <c r="K121" s="4"/>
      <c r="L121" s="3" t="s">
        <v>4</v>
      </c>
      <c r="M121" s="4"/>
      <c r="N121" s="4"/>
      <c r="O121" s="21" t="s">
        <v>5</v>
      </c>
    </row>
    <row r="122" spans="1:17" ht="34.5" customHeight="1" thickTop="1" thickBot="1" x14ac:dyDescent="0.3">
      <c r="A122" s="19" t="s">
        <v>6</v>
      </c>
      <c r="B122" s="6" t="s">
        <v>7</v>
      </c>
      <c r="C122" s="7" t="s">
        <v>8</v>
      </c>
      <c r="D122" s="8" t="s">
        <v>9</v>
      </c>
      <c r="E122" s="8" t="s">
        <v>10</v>
      </c>
      <c r="F122" s="16" t="s">
        <v>11</v>
      </c>
      <c r="G122" s="16" t="s">
        <v>12</v>
      </c>
      <c r="H122" s="16" t="s">
        <v>13</v>
      </c>
      <c r="I122" s="5" t="s">
        <v>14</v>
      </c>
      <c r="J122" s="5" t="s">
        <v>15</v>
      </c>
      <c r="K122" s="5" t="s">
        <v>16</v>
      </c>
      <c r="L122" s="6" t="s">
        <v>17</v>
      </c>
      <c r="M122" s="19" t="s">
        <v>18</v>
      </c>
      <c r="N122" s="5" t="s">
        <v>19</v>
      </c>
      <c r="O122" s="22" t="s">
        <v>20</v>
      </c>
    </row>
    <row r="123" spans="1:17" ht="34.5" customHeight="1" thickTop="1" thickBot="1" x14ac:dyDescent="0.3">
      <c r="A123" s="26" t="s">
        <v>21</v>
      </c>
      <c r="B123" s="18" t="s">
        <v>52</v>
      </c>
      <c r="C123" s="11">
        <v>1561.28</v>
      </c>
      <c r="D123" s="12">
        <v>125.14</v>
      </c>
      <c r="E123" s="12">
        <v>0</v>
      </c>
      <c r="F123" s="12">
        <v>163.87</v>
      </c>
      <c r="G123" s="12">
        <v>0</v>
      </c>
      <c r="H123" s="12">
        <v>31.23</v>
      </c>
      <c r="I123" s="11">
        <f t="shared" ref="I123:I128" si="44">C123-D123-E123+F123+H123+G123</f>
        <v>1631.24</v>
      </c>
      <c r="J123" s="12">
        <v>141.56</v>
      </c>
      <c r="K123" s="12">
        <v>17.690000000000001</v>
      </c>
      <c r="L123" s="11">
        <f t="shared" ref="L123:L128" si="45">J123+D123+K123+E123</f>
        <v>284.39</v>
      </c>
      <c r="M123" s="11">
        <v>0</v>
      </c>
      <c r="N123" s="11">
        <v>618.28</v>
      </c>
      <c r="O123" s="23">
        <f>I123+L123+M123+N123</f>
        <v>2533.91</v>
      </c>
    </row>
    <row r="124" spans="1:17" ht="34.5" customHeight="1" thickTop="1" thickBot="1" x14ac:dyDescent="0.3">
      <c r="A124" s="26" t="s">
        <v>48</v>
      </c>
      <c r="B124" s="18" t="s">
        <v>53</v>
      </c>
      <c r="C124" s="11">
        <v>2600</v>
      </c>
      <c r="D124" s="12">
        <v>224.11</v>
      </c>
      <c r="E124" s="12">
        <v>37.340000000000003</v>
      </c>
      <c r="F124" s="12">
        <v>163.87</v>
      </c>
      <c r="G124" s="12">
        <v>0</v>
      </c>
      <c r="H124" s="12">
        <v>26</v>
      </c>
      <c r="I124" s="11">
        <f t="shared" si="44"/>
        <v>2528.42</v>
      </c>
      <c r="J124" s="12">
        <v>233.42</v>
      </c>
      <c r="K124" s="12">
        <v>29.18</v>
      </c>
      <c r="L124" s="11">
        <f t="shared" si="45"/>
        <v>524.04999999999995</v>
      </c>
      <c r="M124" s="11">
        <v>0</v>
      </c>
      <c r="N124" s="11">
        <v>938.56</v>
      </c>
      <c r="O124" s="23">
        <f t="shared" ref="O124:O128" si="46">I124+L124+M124+N124</f>
        <v>3991.03</v>
      </c>
    </row>
    <row r="125" spans="1:17" ht="34.5" customHeight="1" thickTop="1" thickBot="1" x14ac:dyDescent="0.3">
      <c r="A125" s="26" t="s">
        <v>22</v>
      </c>
      <c r="B125" s="18" t="s">
        <v>53</v>
      </c>
      <c r="C125" s="11">
        <v>2600</v>
      </c>
      <c r="D125" s="12">
        <v>227.23</v>
      </c>
      <c r="E125" s="12">
        <v>0</v>
      </c>
      <c r="F125" s="12">
        <v>163.87</v>
      </c>
      <c r="G125" s="12">
        <v>0</v>
      </c>
      <c r="H125" s="12">
        <v>52</v>
      </c>
      <c r="I125" s="11">
        <f t="shared" si="44"/>
        <v>2588.64</v>
      </c>
      <c r="J125" s="12">
        <v>235.73</v>
      </c>
      <c r="K125" s="12">
        <v>29.47</v>
      </c>
      <c r="L125" s="11">
        <f t="shared" si="45"/>
        <v>492.43</v>
      </c>
      <c r="M125" s="11">
        <v>0</v>
      </c>
      <c r="N125" s="11">
        <v>673.25</v>
      </c>
      <c r="O125" s="23">
        <f t="shared" si="46"/>
        <v>3754.32</v>
      </c>
    </row>
    <row r="126" spans="1:17" ht="34.5" customHeight="1" thickTop="1" thickBot="1" x14ac:dyDescent="0.3">
      <c r="A126" s="26" t="s">
        <v>23</v>
      </c>
      <c r="B126" s="18" t="s">
        <v>24</v>
      </c>
      <c r="C126" s="11">
        <v>3501.96</v>
      </c>
      <c r="D126" s="12">
        <v>350.96</v>
      </c>
      <c r="E126" s="12">
        <v>144.12</v>
      </c>
      <c r="F126" s="12">
        <v>163.87</v>
      </c>
      <c r="G126" s="12">
        <v>0</v>
      </c>
      <c r="H126" s="12">
        <v>175.1</v>
      </c>
      <c r="I126" s="11">
        <f t="shared" si="44"/>
        <v>3345.85</v>
      </c>
      <c r="J126" s="12">
        <v>326.85000000000002</v>
      </c>
      <c r="K126" s="12">
        <v>40.86</v>
      </c>
      <c r="L126" s="11">
        <f t="shared" si="45"/>
        <v>862.79</v>
      </c>
      <c r="M126" s="11">
        <v>0</v>
      </c>
      <c r="N126" s="11">
        <v>684.61</v>
      </c>
      <c r="O126" s="23">
        <f t="shared" si="46"/>
        <v>4893.25</v>
      </c>
    </row>
    <row r="127" spans="1:17" ht="34.5" customHeight="1" thickTop="1" thickBot="1" x14ac:dyDescent="0.3">
      <c r="A127" s="26" t="s">
        <v>25</v>
      </c>
      <c r="B127" s="18" t="s">
        <v>53</v>
      </c>
      <c r="C127" s="11">
        <v>2600</v>
      </c>
      <c r="D127" s="12">
        <v>227.23</v>
      </c>
      <c r="E127" s="12">
        <v>39.06</v>
      </c>
      <c r="F127" s="12">
        <v>163.87</v>
      </c>
      <c r="G127" s="12">
        <v>0</v>
      </c>
      <c r="H127" s="12">
        <v>52</v>
      </c>
      <c r="I127" s="11">
        <f t="shared" si="44"/>
        <v>2549.58</v>
      </c>
      <c r="J127" s="12">
        <v>235.73</v>
      </c>
      <c r="K127" s="12">
        <v>29.47</v>
      </c>
      <c r="L127" s="11">
        <f t="shared" si="45"/>
        <v>531.49</v>
      </c>
      <c r="M127" s="11">
        <v>0</v>
      </c>
      <c r="N127" s="11">
        <v>0</v>
      </c>
      <c r="O127" s="23">
        <f t="shared" si="46"/>
        <v>3081.07</v>
      </c>
    </row>
    <row r="128" spans="1:17" ht="34.5" customHeight="1" thickTop="1" thickBot="1" x14ac:dyDescent="0.3">
      <c r="A128" s="26" t="s">
        <v>49</v>
      </c>
      <c r="B128" s="18" t="s">
        <v>53</v>
      </c>
      <c r="C128" s="11">
        <v>2600</v>
      </c>
      <c r="D128" s="12">
        <v>220.99</v>
      </c>
      <c r="E128" s="12">
        <v>0</v>
      </c>
      <c r="F128" s="12">
        <v>163.87</v>
      </c>
      <c r="G128" s="12">
        <v>0</v>
      </c>
      <c r="H128" s="12">
        <v>0</v>
      </c>
      <c r="I128" s="11">
        <f t="shared" si="44"/>
        <v>2542.88</v>
      </c>
      <c r="J128" s="12">
        <v>231.11</v>
      </c>
      <c r="K128" s="12">
        <v>28.89</v>
      </c>
      <c r="L128" s="11">
        <f t="shared" si="45"/>
        <v>480.99</v>
      </c>
      <c r="M128" s="11">
        <v>0</v>
      </c>
      <c r="N128" s="11">
        <v>0</v>
      </c>
      <c r="O128" s="23">
        <f t="shared" si="46"/>
        <v>3023.87</v>
      </c>
    </row>
    <row r="129" spans="1:15" ht="34.5" customHeight="1" thickTop="1" thickBot="1" x14ac:dyDescent="0.3">
      <c r="A129" s="5" t="s">
        <v>26</v>
      </c>
      <c r="B129" s="14"/>
      <c r="C129" s="15">
        <f t="shared" ref="C129:O129" si="47">SUM(C123:C128)</f>
        <v>15463.24</v>
      </c>
      <c r="D129" s="15">
        <f t="shared" si="47"/>
        <v>1375.66</v>
      </c>
      <c r="E129" s="15">
        <f t="shared" si="47"/>
        <v>220.52</v>
      </c>
      <c r="F129" s="15">
        <f t="shared" si="47"/>
        <v>983.22</v>
      </c>
      <c r="G129" s="15">
        <f t="shared" si="47"/>
        <v>0</v>
      </c>
      <c r="H129" s="15">
        <f t="shared" si="47"/>
        <v>336.33</v>
      </c>
      <c r="I129" s="15">
        <f t="shared" si="47"/>
        <v>15186.61</v>
      </c>
      <c r="J129" s="15">
        <f t="shared" si="47"/>
        <v>1404.4</v>
      </c>
      <c r="K129" s="15">
        <f t="shared" si="47"/>
        <v>175.56</v>
      </c>
      <c r="L129" s="15">
        <f t="shared" si="47"/>
        <v>3176.14</v>
      </c>
      <c r="M129" s="15">
        <f t="shared" si="47"/>
        <v>0</v>
      </c>
      <c r="N129" s="15">
        <f t="shared" si="47"/>
        <v>2914.7</v>
      </c>
      <c r="O129" s="15">
        <f t="shared" si="47"/>
        <v>21277.45</v>
      </c>
    </row>
    <row r="130" spans="1:15" ht="16.5" thickTop="1" thickBot="1" x14ac:dyDescent="0.3"/>
    <row r="131" spans="1:15" ht="24.75" customHeight="1" thickTop="1" x14ac:dyDescent="0.25">
      <c r="A131" s="43"/>
      <c r="B131" s="43"/>
      <c r="C131" s="43"/>
      <c r="D131" s="43"/>
      <c r="E131" s="43"/>
      <c r="F131" s="43"/>
      <c r="G131" t="s">
        <v>51</v>
      </c>
    </row>
    <row r="132" spans="1:15" x14ac:dyDescent="0.25">
      <c r="A132" s="20" t="s">
        <v>42</v>
      </c>
      <c r="B132" s="20"/>
      <c r="C132" s="20"/>
      <c r="D132" s="20"/>
      <c r="E132" s="20"/>
      <c r="F132" s="20"/>
      <c r="K132" s="24" t="s">
        <v>44</v>
      </c>
      <c r="L132" s="24"/>
      <c r="M132" s="42" t="s">
        <v>45</v>
      </c>
      <c r="N132" s="42"/>
    </row>
    <row r="133" spans="1:15" x14ac:dyDescent="0.25">
      <c r="A133" s="42" t="s">
        <v>43</v>
      </c>
      <c r="B133" s="42"/>
      <c r="C133" s="24"/>
      <c r="D133" s="24"/>
      <c r="E133" s="42"/>
      <c r="F133" s="42"/>
      <c r="K133" s="20"/>
      <c r="L133" s="20"/>
      <c r="M133" s="42" t="s">
        <v>47</v>
      </c>
      <c r="N133" s="42"/>
    </row>
    <row r="134" spans="1:15" x14ac:dyDescent="0.25">
      <c r="A134" s="42" t="s">
        <v>46</v>
      </c>
      <c r="B134" s="42"/>
      <c r="C134" s="20"/>
      <c r="D134" s="20"/>
      <c r="E134" s="42"/>
      <c r="F134" s="42"/>
    </row>
  </sheetData>
  <mergeCells count="34">
    <mergeCell ref="A121:B121"/>
    <mergeCell ref="F121:H121"/>
    <mergeCell ref="A81:B81"/>
    <mergeCell ref="F81:H81"/>
    <mergeCell ref="A91:B91"/>
    <mergeCell ref="F91:H91"/>
    <mergeCell ref="A101:B101"/>
    <mergeCell ref="F101:H101"/>
    <mergeCell ref="F61:H61"/>
    <mergeCell ref="A71:B71"/>
    <mergeCell ref="F71:H71"/>
    <mergeCell ref="A111:B111"/>
    <mergeCell ref="F111:H111"/>
    <mergeCell ref="A134:B134"/>
    <mergeCell ref="E134:F134"/>
    <mergeCell ref="A11:B11"/>
    <mergeCell ref="F11:H11"/>
    <mergeCell ref="A1:O6"/>
    <mergeCell ref="A7:O8"/>
    <mergeCell ref="A9:O9"/>
    <mergeCell ref="A21:B21"/>
    <mergeCell ref="F21:H21"/>
    <mergeCell ref="A31:B31"/>
    <mergeCell ref="F31:H31"/>
    <mergeCell ref="A41:B41"/>
    <mergeCell ref="F41:H41"/>
    <mergeCell ref="A51:B51"/>
    <mergeCell ref="F51:H51"/>
    <mergeCell ref="A61:B61"/>
    <mergeCell ref="M132:N132"/>
    <mergeCell ref="M133:N133"/>
    <mergeCell ref="A131:F131"/>
    <mergeCell ref="A133:B133"/>
    <mergeCell ref="E133:F133"/>
  </mergeCells>
  <printOptions horizontalCentered="1"/>
  <pageMargins left="0.25" right="0.25" top="0.75" bottom="0.75" header="0.3" footer="0.3"/>
  <pageSetup paperSize="9" scale="78" firstPageNumber="0" fitToHeight="0" orientation="landscape" horizontalDpi="300" verticalDpi="300" r:id="rId1"/>
  <headerFooter>
    <oddHeader>&amp;C&amp;"Times New Roman,Normal"&amp;12&amp;A</oddHeader>
    <oddFooter>&amp;C&amp;"Times New Roman,Normal"&amp;12Página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S411"/>
  <sheetViews>
    <sheetView topLeftCell="A6" zoomScale="85" zoomScaleNormal="85" workbookViewId="0">
      <selection activeCell="I15" sqref="I15"/>
    </sheetView>
  </sheetViews>
  <sheetFormatPr defaultRowHeight="15" x14ac:dyDescent="0.25"/>
  <cols>
    <col min="1" max="1" width="17.85546875" customWidth="1"/>
    <col min="2" max="2" width="16.42578125" customWidth="1"/>
    <col min="3" max="3" width="18.5703125" bestFit="1" customWidth="1"/>
    <col min="4" max="4" width="13.5703125" customWidth="1"/>
    <col min="5" max="5" width="13.28515625" customWidth="1"/>
    <col min="6" max="6" width="15.5703125" customWidth="1"/>
    <col min="7" max="7" width="0.5703125" customWidth="1"/>
    <col min="8" max="8" width="14.42578125" bestFit="1" customWidth="1"/>
    <col min="9" max="9" width="14" customWidth="1"/>
    <col min="10" max="10" width="16" customWidth="1"/>
    <col min="11" max="1008" width="12" customWidth="1"/>
  </cols>
  <sheetData>
    <row r="1" spans="1:1007" ht="12.75" customHeight="1" x14ac:dyDescent="0.25">
      <c r="A1" s="28"/>
      <c r="B1" s="2"/>
      <c r="C1" s="2"/>
      <c r="D1" s="2"/>
      <c r="E1" s="2"/>
      <c r="F1" s="2"/>
    </row>
    <row r="2" spans="1:1007" ht="19.350000000000001" customHeight="1" x14ac:dyDescent="0.25">
      <c r="A2" s="50"/>
      <c r="B2" s="50"/>
      <c r="C2" s="50"/>
      <c r="D2" s="50"/>
      <c r="E2" s="50"/>
      <c r="F2" s="50"/>
    </row>
    <row r="3" spans="1:1007" ht="19.350000000000001" customHeight="1" x14ac:dyDescent="0.25">
      <c r="A3" s="50"/>
      <c r="B3" s="50"/>
      <c r="C3" s="50"/>
      <c r="D3" s="50"/>
      <c r="E3" s="50"/>
      <c r="F3" s="50"/>
    </row>
    <row r="4" spans="1:1007" ht="19.350000000000001" customHeight="1" x14ac:dyDescent="0.25">
      <c r="A4" s="50"/>
      <c r="B4" s="50"/>
      <c r="C4" s="50"/>
      <c r="D4" s="50"/>
      <c r="E4" s="50"/>
      <c r="F4" s="50"/>
    </row>
    <row r="5" spans="1:1007" ht="19.350000000000001" customHeight="1" x14ac:dyDescent="0.25">
      <c r="A5" s="30"/>
      <c r="B5" s="2"/>
      <c r="C5" s="2"/>
      <c r="D5" s="2"/>
      <c r="E5" s="2"/>
      <c r="F5" s="2"/>
    </row>
    <row r="6" spans="1:1007" ht="11.25" customHeight="1" x14ac:dyDescent="0.25">
      <c r="A6" s="49"/>
      <c r="B6" s="51"/>
      <c r="C6" s="51"/>
      <c r="D6" s="51"/>
      <c r="E6" s="51"/>
      <c r="F6" s="51"/>
    </row>
    <row r="7" spans="1:1007" ht="21.75" hidden="1" customHeight="1" x14ac:dyDescent="0.25">
      <c r="A7" s="51"/>
      <c r="B7" s="51"/>
      <c r="C7" s="51"/>
      <c r="D7" s="51"/>
      <c r="E7" s="51"/>
      <c r="F7" s="51"/>
    </row>
    <row r="8" spans="1:1007" ht="21.75" customHeight="1" x14ac:dyDescent="0.25">
      <c r="A8" s="52" t="s">
        <v>50</v>
      </c>
      <c r="B8" s="52"/>
      <c r="C8" s="52"/>
      <c r="D8" s="52"/>
      <c r="E8" s="52"/>
      <c r="F8" s="52"/>
    </row>
    <row r="9" spans="1:1007" ht="12.75" customHeight="1" x14ac:dyDescent="0.25">
      <c r="A9" s="44" t="s">
        <v>0</v>
      </c>
      <c r="B9" s="44"/>
      <c r="C9" s="44"/>
      <c r="D9" s="44"/>
      <c r="E9" s="44"/>
      <c r="F9" s="44"/>
    </row>
    <row r="10" spans="1:1007" ht="10.5" customHeight="1" x14ac:dyDescent="0.25">
      <c r="A10" s="44"/>
      <c r="B10" s="44"/>
      <c r="C10" s="44"/>
      <c r="D10" s="44"/>
      <c r="E10" s="44"/>
      <c r="F10" s="44"/>
    </row>
    <row r="11" spans="1:1007" ht="1.5" customHeight="1" x14ac:dyDescent="0.25">
      <c r="A11" s="28"/>
      <c r="B11" s="2"/>
      <c r="C11" s="2"/>
      <c r="D11" s="2"/>
      <c r="E11" s="2"/>
      <c r="F11" s="2"/>
    </row>
    <row r="12" spans="1:1007" ht="26.25" customHeight="1" thickBot="1" x14ac:dyDescent="0.3">
      <c r="A12" s="27">
        <v>2023</v>
      </c>
      <c r="B12" s="4" t="s">
        <v>2</v>
      </c>
      <c r="C12" s="3" t="s">
        <v>3</v>
      </c>
      <c r="D12" s="4"/>
      <c r="E12" s="4" t="s">
        <v>4</v>
      </c>
      <c r="F12" s="4" t="s">
        <v>38</v>
      </c>
    </row>
    <row r="13" spans="1:1007" ht="30" customHeight="1" thickTop="1" thickBot="1" x14ac:dyDescent="0.3">
      <c r="A13" s="5" t="s">
        <v>39</v>
      </c>
      <c r="B13" s="5" t="s">
        <v>14</v>
      </c>
      <c r="C13" s="9" t="s">
        <v>40</v>
      </c>
      <c r="D13" s="9" t="s">
        <v>18</v>
      </c>
      <c r="E13" s="5" t="s">
        <v>41</v>
      </c>
      <c r="F13" s="5" t="s">
        <v>20</v>
      </c>
    </row>
    <row r="14" spans="1:1007" s="13" customFormat="1" ht="30" customHeight="1" thickTop="1" thickBot="1" x14ac:dyDescent="0.3">
      <c r="A14" s="10" t="s">
        <v>1</v>
      </c>
      <c r="B14" s="11">
        <f>'SALÁRIO MENSAL'!I19</f>
        <v>5103.38</v>
      </c>
      <c r="C14" s="11">
        <f>'SALÁRIO MENSAL'!L19</f>
        <v>954.59</v>
      </c>
      <c r="D14" s="11">
        <f>'SALÁRIO MENSAL'!M19</f>
        <v>0</v>
      </c>
      <c r="E14" s="11">
        <f>'SALÁRIO MENSAL'!N19</f>
        <v>0</v>
      </c>
      <c r="F14" s="11">
        <f>B14+C14+E14+D14</f>
        <v>6057.97</v>
      </c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</row>
    <row r="15" spans="1:1007" s="13" customFormat="1" ht="30" customHeight="1" thickTop="1" thickBot="1" x14ac:dyDescent="0.3">
      <c r="A15" s="10" t="s">
        <v>27</v>
      </c>
      <c r="B15" s="12">
        <f>'SALÁRIO MENSAL'!I29</f>
        <v>15319.3</v>
      </c>
      <c r="C15" s="12">
        <f>'SALÁRIO MENSAL'!L29</f>
        <v>3061.82</v>
      </c>
      <c r="D15" s="12">
        <f>'SALÁRIO MENSAL'!M29</f>
        <v>0</v>
      </c>
      <c r="E15" s="12">
        <f>'SALÁRIO MENSAL'!N29</f>
        <v>0</v>
      </c>
      <c r="F15" s="12">
        <f t="shared" ref="F15:F25" si="0">B15+C15+E15+D15</f>
        <v>18381.12</v>
      </c>
      <c r="H15" s="53">
        <v>18381.12</v>
      </c>
      <c r="I15" s="33">
        <f>H15-F15</f>
        <v>0</v>
      </c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</row>
    <row r="16" spans="1:1007" s="13" customFormat="1" ht="30" customHeight="1" thickTop="1" thickBot="1" x14ac:dyDescent="0.3">
      <c r="A16" s="10" t="s">
        <v>28</v>
      </c>
      <c r="B16" s="11">
        <f>'SALÁRIO MENSAL'!I39</f>
        <v>15186.61</v>
      </c>
      <c r="C16" s="11">
        <f>'SALÁRIO MENSAL'!L39</f>
        <v>3176.14</v>
      </c>
      <c r="D16" s="11">
        <f>'SALÁRIO MENSAL'!M39</f>
        <v>0</v>
      </c>
      <c r="E16" s="11">
        <f>'SALÁRIO MENSAL'!N39</f>
        <v>0</v>
      </c>
      <c r="F16" s="11">
        <f t="shared" si="0"/>
        <v>18362.75</v>
      </c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</row>
    <row r="17" spans="1:1007" s="13" customFormat="1" ht="30" customHeight="1" thickTop="1" thickBot="1" x14ac:dyDescent="0.3">
      <c r="A17" s="10" t="s">
        <v>29</v>
      </c>
      <c r="B17" s="12">
        <f>'SALÁRIO MENSAL'!I49</f>
        <v>15186.61</v>
      </c>
      <c r="C17" s="12">
        <f>'SALÁRIO MENSAL'!L49</f>
        <v>3176.14</v>
      </c>
      <c r="D17" s="12">
        <f>'SALÁRIO MENSAL'!M49</f>
        <v>0</v>
      </c>
      <c r="E17" s="12">
        <f>'SALÁRIO MENSAL'!N49</f>
        <v>0</v>
      </c>
      <c r="F17" s="12">
        <f t="shared" si="0"/>
        <v>18362.75</v>
      </c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</row>
    <row r="18" spans="1:1007" s="13" customFormat="1" ht="30" customHeight="1" thickTop="1" thickBot="1" x14ac:dyDescent="0.3">
      <c r="A18" s="10" t="s">
        <v>30</v>
      </c>
      <c r="B18" s="11">
        <f>'SALÁRIO MENSAL'!I59</f>
        <v>15186.61</v>
      </c>
      <c r="C18" s="11">
        <f>'SALÁRIO MENSAL'!L59</f>
        <v>3176.14</v>
      </c>
      <c r="D18" s="11">
        <f>'SALÁRIO MENSAL'!M59</f>
        <v>0</v>
      </c>
      <c r="E18" s="11">
        <f>'SALÁRIO MENSAL'!N59</f>
        <v>0</v>
      </c>
      <c r="F18" s="11">
        <f t="shared" si="0"/>
        <v>18362.75</v>
      </c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</row>
    <row r="19" spans="1:1007" s="13" customFormat="1" ht="30" customHeight="1" thickTop="1" thickBot="1" x14ac:dyDescent="0.3">
      <c r="A19" s="10" t="s">
        <v>31</v>
      </c>
      <c r="B19" s="12">
        <f>'SALÁRIO MENSAL'!I69</f>
        <v>15186.61</v>
      </c>
      <c r="C19" s="12">
        <f>'SALÁRIO MENSAL'!L69</f>
        <v>3176.14</v>
      </c>
      <c r="D19" s="12">
        <f>'SALÁRIO MENSAL'!M69</f>
        <v>5056.84</v>
      </c>
      <c r="E19" s="12">
        <f>'SALÁRIO MENSAL'!N69</f>
        <v>0</v>
      </c>
      <c r="F19" s="12">
        <f t="shared" si="0"/>
        <v>23419.59</v>
      </c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</row>
    <row r="20" spans="1:1007" s="13" customFormat="1" ht="30" customHeight="1" thickTop="1" thickBot="1" x14ac:dyDescent="0.3">
      <c r="A20" s="10" t="s">
        <v>32</v>
      </c>
      <c r="B20" s="11">
        <f>'SALÁRIO MENSAL'!I79</f>
        <v>10115.31</v>
      </c>
      <c r="C20" s="11">
        <f>'SALÁRIO MENSAL'!L79</f>
        <v>2171.1</v>
      </c>
      <c r="D20" s="11">
        <f>'SALÁRIO MENSAL'!M79</f>
        <v>0</v>
      </c>
      <c r="E20" s="11">
        <f>'SALÁRIO MENSAL'!N79</f>
        <v>0</v>
      </c>
      <c r="F20" s="11">
        <f t="shared" si="0"/>
        <v>12286.41</v>
      </c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</row>
    <row r="21" spans="1:1007" s="13" customFormat="1" ht="30" customHeight="1" thickTop="1" thickBot="1" x14ac:dyDescent="0.3">
      <c r="A21" s="10" t="s">
        <v>33</v>
      </c>
      <c r="B21" s="12">
        <f>'SALÁRIO MENSAL'!I89</f>
        <v>15186.61</v>
      </c>
      <c r="C21" s="12">
        <f>'SALÁRIO MENSAL'!L89</f>
        <v>3176.14</v>
      </c>
      <c r="D21" s="12">
        <f>'SALÁRIO MENSAL'!M89</f>
        <v>0</v>
      </c>
      <c r="E21" s="12">
        <f>'SALÁRIO MENSAL'!N89</f>
        <v>0</v>
      </c>
      <c r="F21" s="12">
        <f t="shared" si="0"/>
        <v>18362.75</v>
      </c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</row>
    <row r="22" spans="1:1007" s="13" customFormat="1" ht="30" customHeight="1" thickTop="1" thickBot="1" x14ac:dyDescent="0.3">
      <c r="A22" s="10" t="s">
        <v>34</v>
      </c>
      <c r="B22" s="11">
        <f>'SALÁRIO MENSAL'!I99</f>
        <v>15186.61</v>
      </c>
      <c r="C22" s="11">
        <f>'SALÁRIO MENSAL'!L99</f>
        <v>3176.14</v>
      </c>
      <c r="D22" s="11">
        <f>'SALÁRIO MENSAL'!M99</f>
        <v>0</v>
      </c>
      <c r="E22" s="11">
        <f>'SALÁRIO MENSAL'!N99</f>
        <v>0</v>
      </c>
      <c r="F22" s="11">
        <f t="shared" si="0"/>
        <v>18362.75</v>
      </c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</row>
    <row r="23" spans="1:1007" s="13" customFormat="1" ht="30" customHeight="1" thickTop="1" thickBot="1" x14ac:dyDescent="0.3">
      <c r="A23" s="10" t="s">
        <v>35</v>
      </c>
      <c r="B23" s="12">
        <f>'SALÁRIO MENSAL'!I109</f>
        <v>15186.61</v>
      </c>
      <c r="C23" s="12">
        <f>'SALÁRIO MENSAL'!L109</f>
        <v>3176.14</v>
      </c>
      <c r="D23" s="12">
        <f>'SALÁRIO MENSAL'!M109</f>
        <v>0</v>
      </c>
      <c r="E23" s="12">
        <f>'SALÁRIO MENSAL'!N109</f>
        <v>0</v>
      </c>
      <c r="F23" s="12">
        <f t="shared" si="0"/>
        <v>18362.75</v>
      </c>
      <c r="J23" s="3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</row>
    <row r="24" spans="1:1007" s="13" customFormat="1" ht="30" customHeight="1" thickTop="1" thickBot="1" x14ac:dyDescent="0.3">
      <c r="A24" s="10" t="s">
        <v>36</v>
      </c>
      <c r="B24" s="11">
        <f>'SALÁRIO MENSAL'!I119</f>
        <v>15186.61</v>
      </c>
      <c r="C24" s="11">
        <f>'SALÁRIO MENSAL'!L119</f>
        <v>3176.14</v>
      </c>
      <c r="D24" s="11">
        <f>'SALÁRIO MENSAL'!M119</f>
        <v>0</v>
      </c>
      <c r="E24" s="11">
        <f>'SALÁRIO MENSAL'!N119</f>
        <v>7731.62</v>
      </c>
      <c r="F24" s="11">
        <f t="shared" si="0"/>
        <v>26094.37</v>
      </c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</row>
    <row r="25" spans="1:1007" s="13" customFormat="1" ht="30" customHeight="1" thickTop="1" thickBot="1" x14ac:dyDescent="0.3">
      <c r="A25" s="10" t="s">
        <v>37</v>
      </c>
      <c r="B25" s="12">
        <f>'SALÁRIO MENSAL'!I129</f>
        <v>15186.61</v>
      </c>
      <c r="C25" s="12">
        <f>'SALÁRIO MENSAL'!L129</f>
        <v>3176.14</v>
      </c>
      <c r="D25" s="12">
        <f>'SALÁRIO MENSAL'!M129</f>
        <v>0</v>
      </c>
      <c r="E25" s="12">
        <f>'SALÁRIO MENSAL'!N129</f>
        <v>2914.7</v>
      </c>
      <c r="F25" s="12">
        <f t="shared" si="0"/>
        <v>21277.45</v>
      </c>
      <c r="H25" s="31"/>
      <c r="I25" s="31"/>
      <c r="J25" s="31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</row>
    <row r="26" spans="1:1007" ht="29.25" customHeight="1" thickTop="1" thickBot="1" x14ac:dyDescent="0.3">
      <c r="A26" s="5" t="s">
        <v>26</v>
      </c>
      <c r="B26" s="15">
        <f>SUM(B14:B25)</f>
        <v>167217.48000000001</v>
      </c>
      <c r="C26" s="15">
        <f>SUM(C14:C25)</f>
        <v>34772.769999999997</v>
      </c>
      <c r="D26" s="15">
        <f t="shared" ref="D26:E26" si="1">SUM(D14:D25)</f>
        <v>5056.84</v>
      </c>
      <c r="E26" s="15">
        <f t="shared" si="1"/>
        <v>10646.32</v>
      </c>
      <c r="F26" s="15">
        <f>B26+C26+E26+D26</f>
        <v>217693.41</v>
      </c>
      <c r="H26" s="32"/>
      <c r="I26" s="32"/>
      <c r="J26" s="32"/>
    </row>
    <row r="27" spans="1:1007" ht="21" customHeight="1" thickTop="1" x14ac:dyDescent="0.25">
      <c r="A27" s="43" t="s">
        <v>51</v>
      </c>
      <c r="B27" s="43"/>
      <c r="C27" s="43"/>
      <c r="D27" s="43"/>
      <c r="E27" s="43"/>
      <c r="F27" s="43"/>
    </row>
    <row r="28" spans="1:1007" ht="33.75" customHeight="1" x14ac:dyDescent="0.25">
      <c r="A28" s="20" t="s">
        <v>42</v>
      </c>
      <c r="B28" s="20"/>
      <c r="C28" s="20"/>
      <c r="D28" s="20"/>
      <c r="E28" s="20"/>
      <c r="F28" s="20"/>
      <c r="G28" s="20"/>
      <c r="H28" s="20"/>
    </row>
    <row r="29" spans="1:1007" ht="30" customHeight="1" x14ac:dyDescent="0.25">
      <c r="A29" s="42" t="s">
        <v>43</v>
      </c>
      <c r="B29" s="42"/>
      <c r="C29" s="24" t="s">
        <v>44</v>
      </c>
      <c r="D29" s="24"/>
      <c r="E29" s="42" t="s">
        <v>45</v>
      </c>
      <c r="F29" s="42"/>
      <c r="G29" s="20"/>
      <c r="H29" s="20"/>
    </row>
    <row r="30" spans="1:1007" ht="30" customHeight="1" x14ac:dyDescent="0.25">
      <c r="A30" s="42" t="s">
        <v>46</v>
      </c>
      <c r="B30" s="42"/>
      <c r="C30" s="20"/>
      <c r="D30" s="20"/>
      <c r="E30" s="42" t="s">
        <v>47</v>
      </c>
      <c r="F30" s="42"/>
      <c r="G30" s="20"/>
      <c r="H30" s="20"/>
    </row>
    <row r="31" spans="1:1007" ht="30" customHeight="1" x14ac:dyDescent="0.25">
      <c r="A31" s="20"/>
      <c r="B31" s="20"/>
      <c r="C31" s="20"/>
      <c r="D31" s="20"/>
      <c r="E31" s="20"/>
      <c r="F31" s="20"/>
      <c r="G31" s="20"/>
      <c r="H31" s="29"/>
    </row>
    <row r="32" spans="1:1007" ht="24.75" customHeight="1" x14ac:dyDescent="0.25">
      <c r="A32" s="42"/>
      <c r="B32" s="42"/>
      <c r="C32" s="20"/>
      <c r="D32" s="20"/>
      <c r="E32" s="20"/>
      <c r="F32" s="20"/>
      <c r="G32" s="20"/>
      <c r="H32" s="29"/>
    </row>
    <row r="33" spans="1:8" ht="18.75" customHeight="1" x14ac:dyDescent="0.25">
      <c r="A33" s="42"/>
      <c r="B33" s="42"/>
      <c r="C33" s="20"/>
      <c r="D33" s="20"/>
      <c r="E33" s="20"/>
      <c r="F33" s="20"/>
      <c r="G33" s="20"/>
      <c r="H33" s="29"/>
    </row>
    <row r="34" spans="1:8" ht="30" customHeight="1" x14ac:dyDescent="0.25"/>
    <row r="35" spans="1:8" ht="30" customHeight="1" x14ac:dyDescent="0.25"/>
    <row r="36" spans="1:8" ht="30" customHeight="1" x14ac:dyDescent="0.25"/>
    <row r="37" spans="1:8" ht="30" customHeight="1" x14ac:dyDescent="0.25"/>
    <row r="38" spans="1:8" ht="30" customHeight="1" x14ac:dyDescent="0.25"/>
    <row r="39" spans="1:8" ht="30" customHeight="1" x14ac:dyDescent="0.25"/>
    <row r="40" spans="1:8" ht="30" customHeight="1" x14ac:dyDescent="0.25"/>
    <row r="41" spans="1:8" ht="30" customHeight="1" x14ac:dyDescent="0.25"/>
    <row r="42" spans="1:8" ht="30" customHeight="1" x14ac:dyDescent="0.25"/>
    <row r="43" spans="1:8" ht="30" customHeight="1" x14ac:dyDescent="0.25"/>
    <row r="44" spans="1:8" ht="30" customHeight="1" x14ac:dyDescent="0.25"/>
    <row r="45" spans="1:8" ht="30" customHeight="1" x14ac:dyDescent="0.25"/>
    <row r="46" spans="1:8" ht="30" customHeight="1" x14ac:dyDescent="0.25"/>
    <row r="47" spans="1:8" ht="30" customHeight="1" x14ac:dyDescent="0.25"/>
    <row r="48" spans="1: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30" customHeight="1" x14ac:dyDescent="0.25"/>
    <row r="102" ht="30" customHeight="1" x14ac:dyDescent="0.25"/>
    <row r="103" ht="30" customHeight="1" x14ac:dyDescent="0.25"/>
    <row r="104" ht="30" customHeight="1" x14ac:dyDescent="0.25"/>
    <row r="105" ht="30" customHeight="1" x14ac:dyDescent="0.25"/>
    <row r="106" ht="30" customHeight="1" x14ac:dyDescent="0.25"/>
    <row r="107" ht="30" customHeight="1" x14ac:dyDescent="0.25"/>
    <row r="108" ht="30" customHeight="1" x14ac:dyDescent="0.25"/>
    <row r="109" ht="30" customHeight="1" x14ac:dyDescent="0.25"/>
    <row r="110" ht="30" customHeight="1" x14ac:dyDescent="0.25"/>
    <row r="111" ht="30" customHeight="1" x14ac:dyDescent="0.25"/>
    <row r="112" ht="30" customHeight="1" x14ac:dyDescent="0.25"/>
    <row r="113" ht="30" customHeight="1" x14ac:dyDescent="0.25"/>
    <row r="114" ht="30" customHeight="1" x14ac:dyDescent="0.25"/>
    <row r="115" ht="30" customHeight="1" x14ac:dyDescent="0.25"/>
    <row r="116" ht="30" customHeight="1" x14ac:dyDescent="0.25"/>
    <row r="117" ht="30" customHeight="1" x14ac:dyDescent="0.25"/>
    <row r="118" ht="30" customHeight="1" x14ac:dyDescent="0.25"/>
    <row r="119" ht="30" customHeight="1" x14ac:dyDescent="0.25"/>
    <row r="120" ht="30" customHeight="1" x14ac:dyDescent="0.25"/>
    <row r="121" ht="30" customHeight="1" x14ac:dyDescent="0.25"/>
    <row r="122" ht="30" customHeight="1" x14ac:dyDescent="0.25"/>
    <row r="123" ht="30" customHeight="1" x14ac:dyDescent="0.25"/>
    <row r="124" ht="30" customHeight="1" x14ac:dyDescent="0.25"/>
    <row r="125" ht="30" customHeight="1" x14ac:dyDescent="0.25"/>
    <row r="126" ht="30" customHeight="1" x14ac:dyDescent="0.25"/>
    <row r="127" ht="30" customHeight="1" x14ac:dyDescent="0.25"/>
    <row r="128" ht="30" customHeight="1" x14ac:dyDescent="0.25"/>
    <row r="129" ht="30" customHeight="1" x14ac:dyDescent="0.25"/>
    <row r="130" ht="30" customHeight="1" x14ac:dyDescent="0.25"/>
    <row r="131" ht="30" customHeight="1" x14ac:dyDescent="0.25"/>
    <row r="132" ht="30" customHeight="1" x14ac:dyDescent="0.25"/>
    <row r="133" ht="30" customHeight="1" x14ac:dyDescent="0.25"/>
    <row r="134" ht="30" customHeight="1" x14ac:dyDescent="0.25"/>
    <row r="135" ht="30" customHeight="1" x14ac:dyDescent="0.25"/>
    <row r="136" ht="30" customHeight="1" x14ac:dyDescent="0.25"/>
    <row r="137" ht="30" customHeight="1" x14ac:dyDescent="0.25"/>
    <row r="138" ht="30" customHeight="1" x14ac:dyDescent="0.25"/>
    <row r="139" ht="30" customHeight="1" x14ac:dyDescent="0.25"/>
    <row r="140" ht="30" customHeight="1" x14ac:dyDescent="0.25"/>
    <row r="141" ht="30" customHeight="1" x14ac:dyDescent="0.25"/>
    <row r="142" ht="30" customHeight="1" x14ac:dyDescent="0.25"/>
    <row r="143" ht="30" customHeight="1" x14ac:dyDescent="0.25"/>
    <row r="144" ht="30" customHeight="1" x14ac:dyDescent="0.25"/>
    <row r="145" ht="30" customHeight="1" x14ac:dyDescent="0.25"/>
    <row r="146" ht="30" customHeight="1" x14ac:dyDescent="0.25"/>
    <row r="147" ht="30" customHeight="1" x14ac:dyDescent="0.25"/>
    <row r="148" ht="30" customHeight="1" x14ac:dyDescent="0.25"/>
    <row r="149" ht="30" customHeight="1" x14ac:dyDescent="0.25"/>
    <row r="150" ht="30" customHeight="1" x14ac:dyDescent="0.25"/>
    <row r="151" ht="30" customHeight="1" x14ac:dyDescent="0.25"/>
    <row r="152" ht="30" customHeight="1" x14ac:dyDescent="0.25"/>
    <row r="153" ht="30" customHeight="1" x14ac:dyDescent="0.25"/>
    <row r="154" ht="30" customHeight="1" x14ac:dyDescent="0.25"/>
    <row r="155" ht="30" customHeight="1" x14ac:dyDescent="0.25"/>
    <row r="156" ht="30" customHeight="1" x14ac:dyDescent="0.25"/>
    <row r="157" ht="30" customHeight="1" x14ac:dyDescent="0.25"/>
    <row r="158" ht="30" customHeight="1" x14ac:dyDescent="0.25"/>
    <row r="159" ht="30" customHeight="1" x14ac:dyDescent="0.25"/>
    <row r="160" ht="30" customHeight="1" x14ac:dyDescent="0.25"/>
    <row r="161" ht="30" customHeight="1" x14ac:dyDescent="0.25"/>
    <row r="162" ht="30" customHeight="1" x14ac:dyDescent="0.25"/>
    <row r="163" ht="30" customHeight="1" x14ac:dyDescent="0.25"/>
    <row r="164" ht="30" customHeight="1" x14ac:dyDescent="0.25"/>
    <row r="165" ht="30" customHeight="1" x14ac:dyDescent="0.25"/>
    <row r="166" ht="30" customHeight="1" x14ac:dyDescent="0.25"/>
    <row r="167" ht="30" customHeight="1" x14ac:dyDescent="0.25"/>
    <row r="168" ht="30" customHeight="1" x14ac:dyDescent="0.25"/>
    <row r="169" ht="30" customHeight="1" x14ac:dyDescent="0.25"/>
    <row r="170" ht="30" customHeight="1" x14ac:dyDescent="0.25"/>
    <row r="171" ht="30" customHeight="1" x14ac:dyDescent="0.25"/>
    <row r="172" ht="30" customHeight="1" x14ac:dyDescent="0.25"/>
    <row r="173" ht="30" customHeight="1" x14ac:dyDescent="0.25"/>
    <row r="174" ht="30" customHeight="1" x14ac:dyDescent="0.25"/>
    <row r="175" ht="30" customHeight="1" x14ac:dyDescent="0.25"/>
    <row r="176" ht="30" customHeight="1" x14ac:dyDescent="0.25"/>
    <row r="177" ht="30" customHeight="1" x14ac:dyDescent="0.25"/>
    <row r="178" ht="30" customHeight="1" x14ac:dyDescent="0.25"/>
    <row r="179" ht="30" customHeight="1" x14ac:dyDescent="0.25"/>
    <row r="180" ht="30" customHeight="1" x14ac:dyDescent="0.25"/>
    <row r="181" ht="30" customHeight="1" x14ac:dyDescent="0.25"/>
    <row r="182" ht="30" customHeight="1" x14ac:dyDescent="0.25"/>
    <row r="183" ht="30" customHeight="1" x14ac:dyDescent="0.25"/>
    <row r="184" ht="30" customHeight="1" x14ac:dyDescent="0.25"/>
    <row r="185" ht="30" customHeight="1" x14ac:dyDescent="0.25"/>
    <row r="186" ht="30" customHeight="1" x14ac:dyDescent="0.25"/>
    <row r="187" ht="30" customHeight="1" x14ac:dyDescent="0.25"/>
    <row r="188" ht="30" customHeight="1" x14ac:dyDescent="0.25"/>
    <row r="189" ht="30" customHeight="1" x14ac:dyDescent="0.25"/>
    <row r="190" ht="30" customHeight="1" x14ac:dyDescent="0.25"/>
    <row r="191" ht="30" customHeight="1" x14ac:dyDescent="0.25"/>
    <row r="192" ht="30" customHeight="1" x14ac:dyDescent="0.25"/>
    <row r="193" ht="30" customHeight="1" x14ac:dyDescent="0.25"/>
    <row r="194" ht="30" customHeight="1" x14ac:dyDescent="0.25"/>
    <row r="195" ht="30" customHeight="1" x14ac:dyDescent="0.25"/>
    <row r="196" ht="30" customHeight="1" x14ac:dyDescent="0.25"/>
    <row r="197" ht="30" customHeight="1" x14ac:dyDescent="0.25"/>
    <row r="198" ht="30" customHeight="1" x14ac:dyDescent="0.25"/>
    <row r="199" ht="30" customHeight="1" x14ac:dyDescent="0.25"/>
    <row r="200" ht="30" customHeight="1" x14ac:dyDescent="0.25"/>
    <row r="201" ht="30" customHeight="1" x14ac:dyDescent="0.25"/>
    <row r="202" ht="30" customHeight="1" x14ac:dyDescent="0.25"/>
    <row r="203" ht="30" customHeight="1" x14ac:dyDescent="0.25"/>
    <row r="204" ht="30" customHeight="1" x14ac:dyDescent="0.25"/>
    <row r="205" ht="30" customHeight="1" x14ac:dyDescent="0.25"/>
    <row r="206" ht="30" customHeight="1" x14ac:dyDescent="0.25"/>
    <row r="207" ht="30" customHeight="1" x14ac:dyDescent="0.25"/>
    <row r="208" ht="30" customHeight="1" x14ac:dyDescent="0.25"/>
    <row r="209" ht="30" customHeight="1" x14ac:dyDescent="0.25"/>
    <row r="210" ht="30" customHeight="1" x14ac:dyDescent="0.25"/>
    <row r="211" ht="30" customHeight="1" x14ac:dyDescent="0.25"/>
    <row r="212" ht="30" customHeight="1" x14ac:dyDescent="0.25"/>
    <row r="213" ht="30" customHeight="1" x14ac:dyDescent="0.25"/>
    <row r="214" ht="30" customHeight="1" x14ac:dyDescent="0.25"/>
    <row r="215" ht="30" customHeight="1" x14ac:dyDescent="0.25"/>
    <row r="216" ht="30" customHeight="1" x14ac:dyDescent="0.25"/>
    <row r="217" ht="30" customHeight="1" x14ac:dyDescent="0.25"/>
    <row r="218" ht="30" customHeight="1" x14ac:dyDescent="0.25"/>
    <row r="219" ht="30" customHeight="1" x14ac:dyDescent="0.25"/>
    <row r="220" ht="30" customHeight="1" x14ac:dyDescent="0.25"/>
    <row r="221" ht="30" customHeight="1" x14ac:dyDescent="0.25"/>
    <row r="222" ht="30" customHeight="1" x14ac:dyDescent="0.25"/>
    <row r="223" ht="30" customHeight="1" x14ac:dyDescent="0.25"/>
    <row r="224" ht="30" customHeight="1" x14ac:dyDescent="0.25"/>
    <row r="225" ht="30" customHeight="1" x14ac:dyDescent="0.25"/>
    <row r="226" ht="30" customHeight="1" x14ac:dyDescent="0.25"/>
    <row r="227" ht="30" customHeight="1" x14ac:dyDescent="0.25"/>
    <row r="228" ht="30" customHeight="1" x14ac:dyDescent="0.25"/>
    <row r="229" ht="30" customHeight="1" x14ac:dyDescent="0.25"/>
    <row r="230" ht="30" customHeight="1" x14ac:dyDescent="0.25"/>
    <row r="231" ht="30" customHeight="1" x14ac:dyDescent="0.25"/>
    <row r="232" ht="30" customHeight="1" x14ac:dyDescent="0.25"/>
    <row r="233" ht="30" customHeight="1" x14ac:dyDescent="0.25"/>
    <row r="234" ht="30" customHeight="1" x14ac:dyDescent="0.25"/>
    <row r="235" ht="30" customHeight="1" x14ac:dyDescent="0.25"/>
    <row r="236" ht="30" customHeight="1" x14ac:dyDescent="0.25"/>
    <row r="237" ht="30" customHeight="1" x14ac:dyDescent="0.25"/>
    <row r="238" ht="30" customHeight="1" x14ac:dyDescent="0.25"/>
    <row r="239" ht="30" customHeight="1" x14ac:dyDescent="0.25"/>
    <row r="240" ht="30" customHeight="1" x14ac:dyDescent="0.25"/>
    <row r="241" ht="30" customHeight="1" x14ac:dyDescent="0.25"/>
    <row r="242" ht="30" customHeight="1" x14ac:dyDescent="0.25"/>
    <row r="243" ht="30" customHeight="1" x14ac:dyDescent="0.25"/>
    <row r="244" ht="30" customHeight="1" x14ac:dyDescent="0.25"/>
    <row r="245" ht="30" customHeight="1" x14ac:dyDescent="0.25"/>
    <row r="246" ht="30" customHeight="1" x14ac:dyDescent="0.25"/>
    <row r="247" ht="30" customHeight="1" x14ac:dyDescent="0.25"/>
    <row r="248" ht="30" customHeight="1" x14ac:dyDescent="0.25"/>
    <row r="249" ht="30" customHeight="1" x14ac:dyDescent="0.25"/>
    <row r="250" ht="30" customHeight="1" x14ac:dyDescent="0.25"/>
    <row r="251" ht="30" customHeight="1" x14ac:dyDescent="0.25"/>
    <row r="252" ht="30" customHeight="1" x14ac:dyDescent="0.25"/>
    <row r="253" ht="30" customHeight="1" x14ac:dyDescent="0.25"/>
    <row r="254" ht="30" customHeight="1" x14ac:dyDescent="0.25"/>
    <row r="255" ht="30" customHeight="1" x14ac:dyDescent="0.25"/>
    <row r="256" ht="30" customHeight="1" x14ac:dyDescent="0.25"/>
    <row r="257" ht="30" customHeight="1" x14ac:dyDescent="0.25"/>
    <row r="258" ht="30" customHeight="1" x14ac:dyDescent="0.25"/>
    <row r="259" ht="30" customHeight="1" x14ac:dyDescent="0.25"/>
    <row r="260" ht="30" customHeight="1" x14ac:dyDescent="0.25"/>
    <row r="261" ht="30" customHeight="1" x14ac:dyDescent="0.25"/>
    <row r="262" ht="30" customHeight="1" x14ac:dyDescent="0.25"/>
    <row r="263" ht="30" customHeight="1" x14ac:dyDescent="0.25"/>
    <row r="264" ht="30" customHeight="1" x14ac:dyDescent="0.25"/>
    <row r="265" ht="30" customHeight="1" x14ac:dyDescent="0.25"/>
    <row r="266" ht="30" customHeight="1" x14ac:dyDescent="0.25"/>
    <row r="267" ht="30" customHeight="1" x14ac:dyDescent="0.25"/>
    <row r="268" ht="30" customHeight="1" x14ac:dyDescent="0.25"/>
    <row r="269" ht="30" customHeight="1" x14ac:dyDescent="0.25"/>
    <row r="270" ht="30" customHeight="1" x14ac:dyDescent="0.25"/>
    <row r="271" ht="30" customHeight="1" x14ac:dyDescent="0.25"/>
    <row r="272" ht="30" customHeight="1" x14ac:dyDescent="0.25"/>
    <row r="273" ht="30" customHeight="1" x14ac:dyDescent="0.25"/>
    <row r="274" ht="30" customHeight="1" x14ac:dyDescent="0.25"/>
    <row r="275" ht="30" customHeight="1" x14ac:dyDescent="0.25"/>
    <row r="276" ht="30" customHeight="1" x14ac:dyDescent="0.25"/>
    <row r="277" ht="30" customHeight="1" x14ac:dyDescent="0.25"/>
    <row r="278" ht="30" customHeight="1" x14ac:dyDescent="0.25"/>
    <row r="279" ht="30" customHeight="1" x14ac:dyDescent="0.25"/>
    <row r="280" ht="30" customHeight="1" x14ac:dyDescent="0.25"/>
    <row r="281" ht="30" customHeight="1" x14ac:dyDescent="0.25"/>
    <row r="282" ht="30" customHeight="1" x14ac:dyDescent="0.25"/>
    <row r="283" ht="30" customHeight="1" x14ac:dyDescent="0.25"/>
    <row r="284" ht="30" customHeight="1" x14ac:dyDescent="0.25"/>
    <row r="285" ht="30" customHeight="1" x14ac:dyDescent="0.25"/>
    <row r="286" ht="30" customHeight="1" x14ac:dyDescent="0.25"/>
    <row r="287" ht="30" customHeight="1" x14ac:dyDescent="0.25"/>
    <row r="288" ht="30" customHeight="1" x14ac:dyDescent="0.25"/>
    <row r="289" ht="30" customHeight="1" x14ac:dyDescent="0.25"/>
    <row r="290" ht="30" customHeight="1" x14ac:dyDescent="0.25"/>
    <row r="291" ht="30" customHeight="1" x14ac:dyDescent="0.25"/>
    <row r="292" ht="30" customHeight="1" x14ac:dyDescent="0.25"/>
    <row r="293" ht="30" customHeight="1" x14ac:dyDescent="0.25"/>
    <row r="294" ht="30" customHeight="1" x14ac:dyDescent="0.25"/>
    <row r="295" ht="30" customHeight="1" x14ac:dyDescent="0.25"/>
    <row r="296" ht="30" customHeight="1" x14ac:dyDescent="0.25"/>
    <row r="297" ht="30" customHeight="1" x14ac:dyDescent="0.25"/>
    <row r="298" ht="30" customHeight="1" x14ac:dyDescent="0.25"/>
    <row r="299" ht="30" customHeight="1" x14ac:dyDescent="0.25"/>
    <row r="300" ht="30" customHeight="1" x14ac:dyDescent="0.25"/>
    <row r="301" ht="30" customHeight="1" x14ac:dyDescent="0.25"/>
    <row r="302" ht="30" customHeight="1" x14ac:dyDescent="0.25"/>
    <row r="303" ht="30" customHeight="1" x14ac:dyDescent="0.25"/>
    <row r="304" ht="30" customHeight="1" x14ac:dyDescent="0.25"/>
    <row r="305" ht="30" customHeight="1" x14ac:dyDescent="0.25"/>
    <row r="306" ht="30" customHeight="1" x14ac:dyDescent="0.25"/>
    <row r="307" ht="30" customHeight="1" x14ac:dyDescent="0.25"/>
    <row r="308" ht="30" customHeight="1" x14ac:dyDescent="0.25"/>
    <row r="309" ht="30" customHeight="1" x14ac:dyDescent="0.25"/>
    <row r="310" ht="30" customHeight="1" x14ac:dyDescent="0.25"/>
    <row r="311" ht="30" customHeight="1" x14ac:dyDescent="0.25"/>
    <row r="312" ht="30" customHeight="1" x14ac:dyDescent="0.25"/>
    <row r="313" ht="30" customHeight="1" x14ac:dyDescent="0.25"/>
    <row r="314" ht="30" customHeight="1" x14ac:dyDescent="0.25"/>
    <row r="315" ht="30" customHeight="1" x14ac:dyDescent="0.25"/>
    <row r="316" ht="30" customHeight="1" x14ac:dyDescent="0.25"/>
    <row r="317" ht="30" customHeight="1" x14ac:dyDescent="0.25"/>
    <row r="318" ht="30" customHeight="1" x14ac:dyDescent="0.25"/>
    <row r="319" ht="30" customHeight="1" x14ac:dyDescent="0.25"/>
    <row r="320" ht="30" customHeight="1" x14ac:dyDescent="0.25"/>
    <row r="321" ht="30" customHeight="1" x14ac:dyDescent="0.25"/>
    <row r="322" ht="30" customHeight="1" x14ac:dyDescent="0.25"/>
    <row r="323" ht="30" customHeight="1" x14ac:dyDescent="0.25"/>
    <row r="324" ht="30" customHeight="1" x14ac:dyDescent="0.25"/>
    <row r="325" ht="30" customHeight="1" x14ac:dyDescent="0.25"/>
    <row r="326" ht="30" customHeight="1" x14ac:dyDescent="0.25"/>
    <row r="327" ht="30" customHeight="1" x14ac:dyDescent="0.25"/>
    <row r="328" ht="30" customHeight="1" x14ac:dyDescent="0.25"/>
    <row r="329" ht="30" customHeight="1" x14ac:dyDescent="0.25"/>
    <row r="330" ht="30" customHeight="1" x14ac:dyDescent="0.25"/>
    <row r="331" ht="30" customHeight="1" x14ac:dyDescent="0.25"/>
    <row r="332" ht="30" customHeight="1" x14ac:dyDescent="0.25"/>
    <row r="333" ht="30" customHeight="1" x14ac:dyDescent="0.25"/>
    <row r="334" ht="30" customHeight="1" x14ac:dyDescent="0.25"/>
    <row r="335" ht="30" customHeight="1" x14ac:dyDescent="0.25"/>
    <row r="336" ht="30" customHeight="1" x14ac:dyDescent="0.25"/>
    <row r="337" ht="30" customHeight="1" x14ac:dyDescent="0.25"/>
    <row r="338" ht="30" customHeight="1" x14ac:dyDescent="0.25"/>
    <row r="339" ht="30" customHeight="1" x14ac:dyDescent="0.25"/>
    <row r="340" ht="30" customHeight="1" x14ac:dyDescent="0.25"/>
    <row r="341" ht="30" customHeight="1" x14ac:dyDescent="0.25"/>
    <row r="342" ht="30" customHeight="1" x14ac:dyDescent="0.25"/>
    <row r="343" ht="30" customHeight="1" x14ac:dyDescent="0.25"/>
    <row r="344" ht="30" customHeight="1" x14ac:dyDescent="0.25"/>
    <row r="345" ht="30" customHeight="1" x14ac:dyDescent="0.25"/>
    <row r="346" ht="30" customHeight="1" x14ac:dyDescent="0.25"/>
    <row r="347" ht="30" customHeight="1" x14ac:dyDescent="0.25"/>
    <row r="348" ht="30" customHeight="1" x14ac:dyDescent="0.25"/>
    <row r="349" ht="30" customHeight="1" x14ac:dyDescent="0.25"/>
    <row r="350" ht="30" customHeight="1" x14ac:dyDescent="0.25"/>
    <row r="351" ht="30" customHeight="1" x14ac:dyDescent="0.25"/>
    <row r="352" ht="30" customHeight="1" x14ac:dyDescent="0.25"/>
    <row r="353" ht="30" customHeight="1" x14ac:dyDescent="0.25"/>
    <row r="354" ht="30" customHeight="1" x14ac:dyDescent="0.25"/>
    <row r="355" ht="30" customHeight="1" x14ac:dyDescent="0.25"/>
    <row r="356" ht="30" customHeight="1" x14ac:dyDescent="0.25"/>
    <row r="357" ht="30" customHeight="1" x14ac:dyDescent="0.25"/>
    <row r="358" ht="30" customHeight="1" x14ac:dyDescent="0.25"/>
    <row r="359" ht="30" customHeight="1" x14ac:dyDescent="0.25"/>
    <row r="360" ht="30" customHeight="1" x14ac:dyDescent="0.25"/>
    <row r="361" ht="30" customHeight="1" x14ac:dyDescent="0.25"/>
    <row r="362" ht="30" customHeight="1" x14ac:dyDescent="0.25"/>
    <row r="363" ht="30" customHeight="1" x14ac:dyDescent="0.25"/>
    <row r="364" ht="30" customHeight="1" x14ac:dyDescent="0.25"/>
    <row r="365" ht="30" customHeight="1" x14ac:dyDescent="0.25"/>
    <row r="366" ht="30" customHeight="1" x14ac:dyDescent="0.25"/>
    <row r="367" ht="30" customHeight="1" x14ac:dyDescent="0.25"/>
    <row r="368" ht="30" customHeight="1" x14ac:dyDescent="0.25"/>
    <row r="369" ht="30" customHeight="1" x14ac:dyDescent="0.25"/>
    <row r="370" ht="30" customHeight="1" x14ac:dyDescent="0.25"/>
    <row r="371" ht="30" customHeight="1" x14ac:dyDescent="0.25"/>
    <row r="372" ht="30" customHeight="1" x14ac:dyDescent="0.25"/>
    <row r="373" ht="30" customHeight="1" x14ac:dyDescent="0.25"/>
    <row r="374" ht="30" customHeight="1" x14ac:dyDescent="0.25"/>
    <row r="375" ht="30" customHeight="1" x14ac:dyDescent="0.25"/>
    <row r="376" ht="30" customHeight="1" x14ac:dyDescent="0.25"/>
    <row r="377" ht="30" customHeight="1" x14ac:dyDescent="0.25"/>
    <row r="378" ht="30" customHeight="1" x14ac:dyDescent="0.25"/>
    <row r="379" ht="30" customHeight="1" x14ac:dyDescent="0.25"/>
    <row r="380" ht="30" customHeight="1" x14ac:dyDescent="0.25"/>
    <row r="381" ht="30" customHeight="1" x14ac:dyDescent="0.25"/>
    <row r="382" ht="30" customHeight="1" x14ac:dyDescent="0.25"/>
    <row r="383" ht="30" customHeight="1" x14ac:dyDescent="0.25"/>
    <row r="384" ht="30" customHeight="1" x14ac:dyDescent="0.25"/>
    <row r="385" ht="30" customHeight="1" x14ac:dyDescent="0.25"/>
    <row r="386" ht="30" customHeight="1" x14ac:dyDescent="0.25"/>
    <row r="387" ht="30" customHeight="1" x14ac:dyDescent="0.25"/>
    <row r="388" ht="30" customHeight="1" x14ac:dyDescent="0.25"/>
    <row r="389" ht="30" customHeight="1" x14ac:dyDescent="0.25"/>
    <row r="390" ht="30" customHeight="1" x14ac:dyDescent="0.25"/>
    <row r="391" ht="30" customHeight="1" x14ac:dyDescent="0.25"/>
    <row r="392" ht="30" customHeight="1" x14ac:dyDescent="0.25"/>
    <row r="393" ht="30" customHeight="1" x14ac:dyDescent="0.25"/>
    <row r="394" ht="30" customHeight="1" x14ac:dyDescent="0.25"/>
    <row r="395" ht="30" customHeight="1" x14ac:dyDescent="0.25"/>
    <row r="396" ht="30" customHeight="1" x14ac:dyDescent="0.25"/>
    <row r="397" ht="30" customHeight="1" x14ac:dyDescent="0.25"/>
    <row r="398" ht="30" customHeight="1" x14ac:dyDescent="0.25"/>
    <row r="399" ht="30" customHeight="1" x14ac:dyDescent="0.25"/>
    <row r="400" ht="30" customHeight="1" x14ac:dyDescent="0.25"/>
    <row r="401" ht="30" customHeight="1" x14ac:dyDescent="0.25"/>
    <row r="402" ht="30" customHeight="1" x14ac:dyDescent="0.25"/>
    <row r="403" ht="30" customHeight="1" x14ac:dyDescent="0.25"/>
    <row r="404" ht="30" customHeight="1" x14ac:dyDescent="0.25"/>
    <row r="405" ht="30" customHeight="1" x14ac:dyDescent="0.25"/>
    <row r="406" ht="30" customHeight="1" x14ac:dyDescent="0.25"/>
    <row r="407" ht="30" customHeight="1" x14ac:dyDescent="0.25"/>
    <row r="408" ht="30" customHeight="1" x14ac:dyDescent="0.25"/>
    <row r="409" ht="30" customHeight="1" x14ac:dyDescent="0.25"/>
    <row r="410" ht="30" customHeight="1" x14ac:dyDescent="0.25"/>
    <row r="411" ht="30" customHeight="1" x14ac:dyDescent="0.25"/>
  </sheetData>
  <mergeCells count="11">
    <mergeCell ref="A9:F10"/>
    <mergeCell ref="A2:F4"/>
    <mergeCell ref="A6:F7"/>
    <mergeCell ref="A8:F8"/>
    <mergeCell ref="A32:B32"/>
    <mergeCell ref="A33:B33"/>
    <mergeCell ref="A27:F27"/>
    <mergeCell ref="A29:B29"/>
    <mergeCell ref="A30:B30"/>
    <mergeCell ref="E29:F29"/>
    <mergeCell ref="E30:F30"/>
  </mergeCells>
  <printOptions horizontalCentered="1"/>
  <pageMargins left="0.39374999999999999" right="0.39374999999999999" top="1.05277777777778" bottom="1.05277777777778" header="0.78749999999999998" footer="0.78749999999999998"/>
  <pageSetup paperSize="9" firstPageNumber="0" fitToHeight="0" orientation="portrait" horizontalDpi="300" verticalDpi="300" r:id="rId1"/>
  <headerFooter>
    <oddHeader>&amp;C&amp;"Times New Roman,Normal"&amp;12&amp;A</oddHeader>
    <oddFooter>&amp;C&amp;"Times New Roman,Normal"&amp;12Página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SALÁRIO MENSAL</vt:lpstr>
      <vt:lpstr>SALÁRIO ANO</vt:lpstr>
      <vt:lpstr>'SALÁRIO MENSAL'!Area_de_impressao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CONTABILIDADE-3823AL</dc:creator>
  <cp:keywords/>
  <dc:description/>
  <cp:lastModifiedBy>IURY DA SILVA</cp:lastModifiedBy>
  <cp:revision>3</cp:revision>
  <cp:lastPrinted>2022-11-11T21:18:00Z</cp:lastPrinted>
  <dcterms:created xsi:type="dcterms:W3CDTF">2018-09-25T11:14:54Z</dcterms:created>
  <dcterms:modified xsi:type="dcterms:W3CDTF">2023-02-27T23:53:04Z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